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gratisal-my.sharepoint.com/personal/mb_intect_io/Documents/Dokumenter/"/>
    </mc:Choice>
  </mc:AlternateContent>
  <xr:revisionPtr revIDLastSave="0" documentId="8_{A23E2971-FE07-4332-9D66-D511F581D661}" xr6:coauthVersionLast="47" xr6:coauthVersionMax="47" xr10:uidLastSave="{00000000-0000-0000-0000-000000000000}"/>
  <bookViews>
    <workbookView xWindow="20" yWindow="600" windowWidth="19180" windowHeight="10200" activeTab="1" xr2:uid="{D51604A1-8892-41C7-ACCB-93D1817739ED}"/>
  </bookViews>
  <sheets>
    <sheet name="Menu" sheetId="6" r:id="rId1"/>
    <sheet name="Financial highlights" sheetId="4" r:id="rId2"/>
    <sheet name="P&amp;L" sheetId="1" r:id="rId3"/>
    <sheet name="CF" sheetId="2" r:id="rId4"/>
    <sheet name="B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5" l="1"/>
  <c r="N86" i="5" l="1"/>
  <c r="N85" i="5"/>
  <c r="N87" i="5" s="1"/>
  <c r="N81" i="5"/>
  <c r="N80" i="5"/>
  <c r="N72" i="5"/>
  <c r="N71" i="5"/>
  <c r="N70" i="5"/>
  <c r="N67" i="5"/>
  <c r="N66" i="5"/>
  <c r="N65" i="5"/>
  <c r="N49" i="2"/>
  <c r="N48" i="2"/>
  <c r="N47" i="2"/>
  <c r="N46" i="2"/>
  <c r="N83" i="5" l="1"/>
  <c r="N68" i="5"/>
  <c r="N89" i="5"/>
  <c r="N73" i="5"/>
  <c r="N50" i="2"/>
  <c r="N75" i="5" l="1"/>
  <c r="M33" i="2"/>
  <c r="K33" i="2"/>
  <c r="F33" i="2"/>
  <c r="D33" i="2"/>
  <c r="I33" i="2"/>
  <c r="C74" i="1" l="1"/>
  <c r="G57" i="5" l="1"/>
  <c r="G45" i="5"/>
  <c r="G44" i="5"/>
  <c r="G51" i="5"/>
  <c r="G48" i="5" l="1"/>
  <c r="G58" i="5"/>
  <c r="G72" i="5"/>
  <c r="L72" i="5"/>
  <c r="H85" i="5"/>
  <c r="M28" i="1" l="1"/>
  <c r="M49" i="2"/>
  <c r="L49" i="2"/>
  <c r="K49" i="2"/>
  <c r="J49" i="2"/>
  <c r="I49" i="2"/>
  <c r="H49" i="2"/>
  <c r="G49" i="2"/>
  <c r="F49" i="2"/>
  <c r="E49" i="2"/>
  <c r="D49" i="2"/>
  <c r="C49" i="2"/>
  <c r="M48" i="2"/>
  <c r="L48" i="2"/>
  <c r="K48" i="2"/>
  <c r="J48" i="2"/>
  <c r="I48" i="2"/>
  <c r="H48" i="2"/>
  <c r="G48" i="2"/>
  <c r="F48" i="2"/>
  <c r="E48" i="2"/>
  <c r="D48" i="2"/>
  <c r="C48" i="2"/>
  <c r="B49" i="2"/>
  <c r="B48" i="2"/>
  <c r="M47" i="2"/>
  <c r="L47" i="2"/>
  <c r="K47" i="2"/>
  <c r="J47" i="2"/>
  <c r="I47" i="2"/>
  <c r="H47" i="2"/>
  <c r="G47" i="2"/>
  <c r="F47" i="2"/>
  <c r="E47" i="2"/>
  <c r="D47" i="2"/>
  <c r="C47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C57" i="5"/>
  <c r="B57" i="5"/>
  <c r="G85" i="5"/>
  <c r="M86" i="5"/>
  <c r="L86" i="5"/>
  <c r="K86" i="5"/>
  <c r="J86" i="5"/>
  <c r="I86" i="5"/>
  <c r="H86" i="5"/>
  <c r="H87" i="5" s="1"/>
  <c r="G86" i="5"/>
  <c r="F86" i="5"/>
  <c r="E86" i="5"/>
  <c r="D86" i="5"/>
  <c r="C86" i="5"/>
  <c r="B86" i="5"/>
  <c r="M85" i="5"/>
  <c r="L85" i="5"/>
  <c r="K85" i="5"/>
  <c r="J85" i="5"/>
  <c r="I85" i="5"/>
  <c r="F85" i="5"/>
  <c r="E85" i="5"/>
  <c r="D85" i="5"/>
  <c r="C85" i="5"/>
  <c r="B85" i="5"/>
  <c r="M81" i="5"/>
  <c r="L81" i="5"/>
  <c r="K81" i="5"/>
  <c r="J81" i="5"/>
  <c r="I81" i="5"/>
  <c r="H81" i="5"/>
  <c r="G81" i="5"/>
  <c r="F81" i="5"/>
  <c r="E81" i="5"/>
  <c r="D81" i="5"/>
  <c r="C81" i="5"/>
  <c r="M80" i="5"/>
  <c r="L80" i="5"/>
  <c r="K80" i="5"/>
  <c r="J80" i="5"/>
  <c r="I80" i="5"/>
  <c r="H80" i="5"/>
  <c r="G80" i="5"/>
  <c r="F80" i="5"/>
  <c r="E80" i="5"/>
  <c r="D80" i="5"/>
  <c r="C80" i="5"/>
  <c r="B81" i="5"/>
  <c r="B80" i="5"/>
  <c r="G67" i="5"/>
  <c r="F83" i="5" l="1"/>
  <c r="I87" i="5"/>
  <c r="M87" i="5"/>
  <c r="F50" i="2"/>
  <c r="G83" i="5"/>
  <c r="B50" i="2"/>
  <c r="C83" i="5"/>
  <c r="K83" i="5"/>
  <c r="C50" i="2"/>
  <c r="K50" i="2"/>
  <c r="D50" i="2"/>
  <c r="L50" i="2"/>
  <c r="E83" i="5"/>
  <c r="M83" i="5"/>
  <c r="F87" i="5"/>
  <c r="E50" i="2"/>
  <c r="M50" i="2"/>
  <c r="E87" i="5"/>
  <c r="H83" i="5"/>
  <c r="H89" i="5" s="1"/>
  <c r="K87" i="5"/>
  <c r="B83" i="5"/>
  <c r="I83" i="5"/>
  <c r="G50" i="2"/>
  <c r="H50" i="2"/>
  <c r="I50" i="2"/>
  <c r="J50" i="2"/>
  <c r="J83" i="5"/>
  <c r="D87" i="5"/>
  <c r="D83" i="5"/>
  <c r="L83" i="5"/>
  <c r="C87" i="5"/>
  <c r="J87" i="5"/>
  <c r="L87" i="5"/>
  <c r="G87" i="5"/>
  <c r="B87" i="5"/>
  <c r="E89" i="5" l="1"/>
  <c r="G89" i="5"/>
  <c r="F89" i="5"/>
  <c r="K89" i="5"/>
  <c r="I89" i="5"/>
  <c r="M89" i="5"/>
  <c r="D89" i="5"/>
  <c r="J89" i="5"/>
  <c r="C89" i="5"/>
  <c r="L89" i="5"/>
  <c r="B89" i="5"/>
  <c r="M72" i="5" l="1"/>
  <c r="K72" i="5"/>
  <c r="J72" i="5"/>
  <c r="I72" i="5"/>
  <c r="H72" i="5"/>
  <c r="F72" i="5"/>
  <c r="E72" i="5"/>
  <c r="D72" i="5"/>
  <c r="C72" i="5"/>
  <c r="B72" i="5"/>
  <c r="M71" i="5"/>
  <c r="L71" i="5"/>
  <c r="K71" i="5"/>
  <c r="J71" i="5"/>
  <c r="I71" i="5"/>
  <c r="H71" i="5"/>
  <c r="G71" i="5"/>
  <c r="F71" i="5"/>
  <c r="E71" i="5"/>
  <c r="D71" i="5"/>
  <c r="C71" i="5"/>
  <c r="B71" i="5"/>
  <c r="M70" i="5"/>
  <c r="L70" i="5"/>
  <c r="K70" i="5"/>
  <c r="J70" i="5"/>
  <c r="I70" i="5"/>
  <c r="H70" i="5"/>
  <c r="G70" i="5"/>
  <c r="F70" i="5"/>
  <c r="E70" i="5"/>
  <c r="D70" i="5"/>
  <c r="C70" i="5"/>
  <c r="B70" i="5"/>
  <c r="M67" i="5"/>
  <c r="L67" i="5"/>
  <c r="K67" i="5"/>
  <c r="J67" i="5"/>
  <c r="I67" i="5"/>
  <c r="H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M65" i="5"/>
  <c r="L65" i="5"/>
  <c r="K65" i="5"/>
  <c r="J65" i="5"/>
  <c r="I65" i="5"/>
  <c r="H65" i="5"/>
  <c r="G65" i="5"/>
  <c r="F65" i="5"/>
  <c r="E65" i="5"/>
  <c r="D65" i="5"/>
  <c r="C65" i="5"/>
  <c r="B65" i="5"/>
  <c r="A72" i="5"/>
  <c r="A71" i="5"/>
  <c r="A70" i="5"/>
  <c r="A67" i="5"/>
  <c r="A66" i="5"/>
  <c r="A65" i="5"/>
  <c r="F73" i="5" l="1"/>
  <c r="G68" i="5"/>
  <c r="E73" i="5"/>
  <c r="H68" i="5"/>
  <c r="K68" i="5"/>
  <c r="H73" i="5"/>
  <c r="D68" i="5"/>
  <c r="I73" i="5"/>
  <c r="E68" i="5"/>
  <c r="F68" i="5"/>
  <c r="J73" i="5"/>
  <c r="C73" i="5"/>
  <c r="B73" i="5"/>
  <c r="C68" i="5"/>
  <c r="I68" i="5"/>
  <c r="J68" i="5"/>
  <c r="M73" i="5"/>
  <c r="M68" i="5"/>
  <c r="K73" i="5"/>
  <c r="B68" i="5"/>
  <c r="L68" i="5"/>
  <c r="G73" i="5"/>
  <c r="D73" i="5"/>
  <c r="L73" i="5"/>
  <c r="D75" i="5" l="1"/>
  <c r="F75" i="5"/>
  <c r="E75" i="5"/>
  <c r="G75" i="5"/>
  <c r="K75" i="5"/>
  <c r="M75" i="5"/>
  <c r="I75" i="5"/>
  <c r="J75" i="5"/>
  <c r="H75" i="5"/>
  <c r="C75" i="5"/>
  <c r="B75" i="5"/>
  <c r="L75" i="5"/>
</calcChain>
</file>

<file path=xl/sharedStrings.xml><?xml version="1.0" encoding="utf-8"?>
<sst xmlns="http://schemas.openxmlformats.org/spreadsheetml/2006/main" count="342" uniqueCount="174">
  <si>
    <t>Revenue</t>
  </si>
  <si>
    <t>EBITDA after special items</t>
  </si>
  <si>
    <t>Total revenue growth</t>
  </si>
  <si>
    <t>M&amp;A revenue growth</t>
  </si>
  <si>
    <t>Organic revenue growth</t>
  </si>
  <si>
    <t>Currency impact</t>
  </si>
  <si>
    <t>EBITDA-margin after special items</t>
  </si>
  <si>
    <t>Q1 2020</t>
  </si>
  <si>
    <t>Q2 2020</t>
  </si>
  <si>
    <t>Q3 2020</t>
  </si>
  <si>
    <t>Q4 2020</t>
  </si>
  <si>
    <t>FY 2020</t>
  </si>
  <si>
    <t>Q1 2021</t>
  </si>
  <si>
    <t>Q2 2021</t>
  </si>
  <si>
    <t>Q3 2021</t>
  </si>
  <si>
    <t>Q4 2021</t>
  </si>
  <si>
    <t>FY 2021</t>
  </si>
  <si>
    <t>Gross profit</t>
  </si>
  <si>
    <t>Cogs</t>
  </si>
  <si>
    <t>Personnel expenses</t>
  </si>
  <si>
    <t>Other operating costs</t>
  </si>
  <si>
    <t>EBITDA*</t>
  </si>
  <si>
    <t>EBIT*</t>
  </si>
  <si>
    <t>Special items, net</t>
  </si>
  <si>
    <t>Profit before tax</t>
  </si>
  <si>
    <t>Tax on profit of the period</t>
  </si>
  <si>
    <t>Profit for the period</t>
  </si>
  <si>
    <t>EBITDA-margin*</t>
  </si>
  <si>
    <t>Effective tax-rate</t>
  </si>
  <si>
    <t>IT Division</t>
  </si>
  <si>
    <t>F&amp;A Division</t>
  </si>
  <si>
    <t>Profit before amoritizations</t>
  </si>
  <si>
    <t>Amoritizations &amp; depreciations</t>
  </si>
  <si>
    <t>Financial items</t>
  </si>
  <si>
    <t>Corporation tax, paid</t>
  </si>
  <si>
    <t>Change in net working capital (NWC)</t>
  </si>
  <si>
    <t>Cash flow from operating activities (A)</t>
  </si>
  <si>
    <t>Net investments in tangible assets, total</t>
  </si>
  <si>
    <t>Net Investments in subsidairies</t>
  </si>
  <si>
    <t>Net investments in other activities</t>
  </si>
  <si>
    <t>Change in other financial assets</t>
  </si>
  <si>
    <t>Cash flow from investing activities (B)</t>
  </si>
  <si>
    <t>Cash flow from operating and investing activities (A+B)</t>
  </si>
  <si>
    <t>Repayment of lease liabilities</t>
  </si>
  <si>
    <t>Loans and credit facilities</t>
  </si>
  <si>
    <t>Capital increase</t>
  </si>
  <si>
    <t xml:space="preserve">Sale and purchase of treasury shares </t>
  </si>
  <si>
    <t>Transactions with minorities</t>
  </si>
  <si>
    <t>Cash flow from financing activities</t>
  </si>
  <si>
    <t>Cash flow for the period</t>
  </si>
  <si>
    <t>Cash and cash equivalents 1 January</t>
  </si>
  <si>
    <t>Currency translation adjustments</t>
  </si>
  <si>
    <t>Cash and cash equivalents end of period</t>
  </si>
  <si>
    <t>Financial items, net</t>
  </si>
  <si>
    <t>Adjusted free cash flow</t>
  </si>
  <si>
    <t>Q1 2022</t>
  </si>
  <si>
    <t>Condensed Income Statement</t>
  </si>
  <si>
    <t>Adjusted profit for the year</t>
  </si>
  <si>
    <t>Attributeable to ECIT AS' shareholders</t>
  </si>
  <si>
    <t>Attributeable to minorities</t>
  </si>
  <si>
    <t>Financial position</t>
  </si>
  <si>
    <t>Total assets</t>
  </si>
  <si>
    <t>ECIT shareholdes' share of equity</t>
  </si>
  <si>
    <t>Non-controlling interest</t>
  </si>
  <si>
    <t>Net working capital</t>
  </si>
  <si>
    <t>Net interest-bearing debt (NIBD)</t>
  </si>
  <si>
    <t>Net debt to EBITDA* (Gearing ratio)</t>
  </si>
  <si>
    <t>Cash Flow</t>
  </si>
  <si>
    <t>Operating activities</t>
  </si>
  <si>
    <t>Adjusted free cash flow**</t>
  </si>
  <si>
    <t>Investing activities</t>
  </si>
  <si>
    <t>Financing activities</t>
  </si>
  <si>
    <t>Key figures</t>
  </si>
  <si>
    <t>Total revenue growth, %</t>
  </si>
  <si>
    <t>Total organic revenue growth, %</t>
  </si>
  <si>
    <t>EBITDA margin*, %</t>
  </si>
  <si>
    <t>Effective tax rate, %</t>
  </si>
  <si>
    <t>Avg. majority share***, %</t>
  </si>
  <si>
    <t>Solvency ratio, %</t>
  </si>
  <si>
    <t>CAPEX in % of revenue</t>
  </si>
  <si>
    <t>Stock-related key figures</t>
  </si>
  <si>
    <t>EPS, NOK</t>
  </si>
  <si>
    <t>Diluted EPS, NOK</t>
  </si>
  <si>
    <t>Adjusted diluted EPS, NOK</t>
  </si>
  <si>
    <t>Total number of shares issued ('000)</t>
  </si>
  <si>
    <t>Total number of treasury shares ('000)</t>
  </si>
  <si>
    <t>Employees (FTE)</t>
  </si>
  <si>
    <t>Goodwill</t>
  </si>
  <si>
    <t>Customer contracts</t>
  </si>
  <si>
    <t>Deferred tax assets</t>
  </si>
  <si>
    <t>Total intangible assets</t>
  </si>
  <si>
    <t>Land,  buildings and equipment</t>
  </si>
  <si>
    <t>Right-of-use assets</t>
  </si>
  <si>
    <t>Total tangible assets</t>
  </si>
  <si>
    <t>Other financial assets</t>
  </si>
  <si>
    <t>Total non-current assets</t>
  </si>
  <si>
    <t>Inventories</t>
  </si>
  <si>
    <t>Trade receivables</t>
  </si>
  <si>
    <t>Other receivables</t>
  </si>
  <si>
    <t>Cash and cash equivalents</t>
  </si>
  <si>
    <t>Total current assets</t>
  </si>
  <si>
    <t>Share capital</t>
  </si>
  <si>
    <t>Treasury shares</t>
  </si>
  <si>
    <t>Reserves and retained earnings</t>
  </si>
  <si>
    <t>ECIT AS shareholders share of equity</t>
  </si>
  <si>
    <t>Total equity</t>
  </si>
  <si>
    <t>Lease liabilities</t>
  </si>
  <si>
    <t>Borrowings</t>
  </si>
  <si>
    <t>Provisions</t>
  </si>
  <si>
    <t>Other non-current liabilites</t>
  </si>
  <si>
    <t>Deferred tax liabilities</t>
  </si>
  <si>
    <t>Total non-current liabilities</t>
  </si>
  <si>
    <t>Tax payables</t>
  </si>
  <si>
    <t>Trade payables</t>
  </si>
  <si>
    <t>Other current liabilites</t>
  </si>
  <si>
    <t>Total current liabilities</t>
  </si>
  <si>
    <t>Total equity and liabilities</t>
  </si>
  <si>
    <t>0.5x</t>
  </si>
  <si>
    <t>0.4x</t>
  </si>
  <si>
    <t>0.2x</t>
  </si>
  <si>
    <t>0.0x</t>
  </si>
  <si>
    <t>0.1x</t>
  </si>
  <si>
    <t>0.3x</t>
  </si>
  <si>
    <t>Group accounts</t>
  </si>
  <si>
    <t>Group Financial highligts</t>
  </si>
  <si>
    <t>Group P&amp;L incl. split on divisions</t>
  </si>
  <si>
    <t>Group Balance sheet</t>
  </si>
  <si>
    <t>Group Cash flow</t>
  </si>
  <si>
    <t>For further information please contact:</t>
  </si>
  <si>
    <t>Iselin Paulsen</t>
  </si>
  <si>
    <t>Head of Communication</t>
  </si>
  <si>
    <t>Iselin.paulsen@ecit.com</t>
  </si>
  <si>
    <t>+47 901 40 166</t>
  </si>
  <si>
    <t>Mads Skovgaard</t>
  </si>
  <si>
    <t>CFO</t>
  </si>
  <si>
    <t>mskovgaard@ecit.com</t>
  </si>
  <si>
    <t>+45 2780 4942</t>
  </si>
  <si>
    <t>Financial Highlights</t>
  </si>
  <si>
    <t>ECIT Group</t>
  </si>
  <si>
    <t>(NOKm)</t>
  </si>
  <si>
    <t>Profit and Loss statement,</t>
  </si>
  <si>
    <t>Cash flow statement</t>
  </si>
  <si>
    <t>Balance sheet</t>
  </si>
  <si>
    <t>Assets, NOKm</t>
  </si>
  <si>
    <t>Equity &amp; Liabilities, NOKm</t>
  </si>
  <si>
    <t>Tech Division</t>
  </si>
  <si>
    <t>Total M&amp;A revenue growth, %</t>
  </si>
  <si>
    <t>Q2 2022</t>
  </si>
  <si>
    <t>Total financial assets</t>
  </si>
  <si>
    <t>Other receivables, interest bearing</t>
  </si>
  <si>
    <t>Tax receivables</t>
  </si>
  <si>
    <t>Deferred income</t>
  </si>
  <si>
    <t>Dividend</t>
  </si>
  <si>
    <t>Total current assets, ex cash</t>
  </si>
  <si>
    <t>Net interest bearing debt</t>
  </si>
  <si>
    <t>Total interest bearing liabilities</t>
  </si>
  <si>
    <t>Interest bearing receivables</t>
  </si>
  <si>
    <t>Total interest bearing assets</t>
  </si>
  <si>
    <t>Net debt / Net cash (-)</t>
  </si>
  <si>
    <t>Other interest bearing liabilities</t>
  </si>
  <si>
    <t>Special items</t>
  </si>
  <si>
    <t>EBITDA before special items</t>
  </si>
  <si>
    <t>0.6x</t>
  </si>
  <si>
    <t>Financial income</t>
  </si>
  <si>
    <t>Financial expenses</t>
  </si>
  <si>
    <t>Depreciations of rights-of-use assets</t>
  </si>
  <si>
    <t>Depreciations of fixed tangible assets</t>
  </si>
  <si>
    <t>Dividends distributed, minorities</t>
  </si>
  <si>
    <t>Dividends distributed, ECIT AS shareholders</t>
  </si>
  <si>
    <t>Amortisations intangible assets</t>
  </si>
  <si>
    <t>Q3 2022</t>
  </si>
  <si>
    <t>Software</t>
  </si>
  <si>
    <t>Software investments in % of revenue****</t>
  </si>
  <si>
    <t>Net investments in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</si>
</sst>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b/>
      <sz val="18"/>
      <color theme="1"/>
      <name val="Century Gothic"/>
      <family val="2"/>
    </font>
    <font>
      <u/>
      <sz val="11"/>
      <color theme="10"/>
      <name val="Century Gothic"/>
      <family val="2"/>
    </font>
    <font>
      <u/>
      <sz val="12"/>
      <color theme="10"/>
      <name val="Century Gothic"/>
      <family val="2"/>
    </font>
    <font>
      <i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 applyBorder="1"/>
    <xf numFmtId="3" fontId="0" fillId="0" borderId="0" xfId="0" applyNumberFormat="1" applyFont="1" applyBorder="1"/>
    <xf numFmtId="164" fontId="0" fillId="0" borderId="0" xfId="0" applyNumberFormat="1" applyFont="1" applyBorder="1"/>
    <xf numFmtId="0" fontId="0" fillId="0" borderId="0" xfId="0" applyFont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/>
    <xf numFmtId="0" fontId="0" fillId="0" borderId="0" xfId="0" applyFill="1" applyBorder="1"/>
    <xf numFmtId="3" fontId="0" fillId="0" borderId="0" xfId="0" applyNumberFormat="1" applyFont="1" applyFill="1" applyBorder="1"/>
    <xf numFmtId="1" fontId="0" fillId="0" borderId="0" xfId="0" applyNumberFormat="1" applyFont="1"/>
    <xf numFmtId="1" fontId="1" fillId="0" borderId="0" xfId="0" applyNumberFormat="1" applyFont="1"/>
    <xf numFmtId="3" fontId="0" fillId="0" borderId="0" xfId="0" applyNumberFormat="1" applyFont="1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1" fontId="1" fillId="0" borderId="0" xfId="0" applyNumberFormat="1" applyFont="1" applyBorder="1"/>
    <xf numFmtId="1" fontId="0" fillId="0" borderId="0" xfId="0" applyNumberFormat="1" applyBorder="1"/>
    <xf numFmtId="0" fontId="0" fillId="0" borderId="0" xfId="0" applyFont="1" applyFill="1" applyBorder="1"/>
    <xf numFmtId="3" fontId="1" fillId="0" borderId="0" xfId="0" applyNumberFormat="1" applyFont="1"/>
    <xf numFmtId="1" fontId="0" fillId="0" borderId="0" xfId="0" applyNumberFormat="1" applyFont="1" applyBorder="1"/>
    <xf numFmtId="3" fontId="0" fillId="0" borderId="1" xfId="0" applyNumberFormat="1" applyFont="1" applyBorder="1"/>
    <xf numFmtId="2" fontId="0" fillId="0" borderId="0" xfId="0" applyNumberFormat="1" applyFont="1" applyBorder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left"/>
    </xf>
    <xf numFmtId="0" fontId="3" fillId="0" borderId="0" xfId="0" applyFont="1"/>
    <xf numFmtId="0" fontId="4" fillId="0" borderId="0" xfId="1"/>
    <xf numFmtId="0" fontId="5" fillId="0" borderId="0" xfId="1" applyFont="1"/>
    <xf numFmtId="0" fontId="6" fillId="0" borderId="0" xfId="0" applyFont="1"/>
    <xf numFmtId="0" fontId="0" fillId="0" borderId="0" xfId="0" quotePrefix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3" fontId="1" fillId="2" borderId="2" xfId="0" applyNumberFormat="1" applyFont="1" applyFill="1" applyBorder="1"/>
    <xf numFmtId="3" fontId="0" fillId="0" borderId="0" xfId="0" applyNumberFormat="1" applyFont="1" applyBorder="1" applyAlignment="1">
      <alignment horizontal="right"/>
    </xf>
    <xf numFmtId="3" fontId="0" fillId="0" borderId="0" xfId="0" quotePrefix="1" applyNumberFormat="1" applyFont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1" fontId="1" fillId="2" borderId="2" xfId="0" applyNumberFormat="1" applyFont="1" applyFill="1" applyBorder="1"/>
    <xf numFmtId="164" fontId="1" fillId="2" borderId="2" xfId="0" applyNumberFormat="1" applyFont="1" applyFill="1" applyBorder="1"/>
    <xf numFmtId="164" fontId="0" fillId="0" borderId="0" xfId="0" applyNumberFormat="1" applyFont="1" applyBorder="1" applyAlignment="1">
      <alignment horizontal="right"/>
    </xf>
    <xf numFmtId="2" fontId="0" fillId="2" borderId="2" xfId="0" applyNumberFormat="1" applyFont="1" applyFill="1" applyBorder="1"/>
    <xf numFmtId="3" fontId="0" fillId="2" borderId="2" xfId="0" applyNumberFormat="1" applyFont="1" applyFill="1" applyBorder="1"/>
    <xf numFmtId="0" fontId="0" fillId="0" borderId="3" xfId="0" applyFont="1" applyBorder="1"/>
    <xf numFmtId="3" fontId="0" fillId="0" borderId="3" xfId="0" applyNumberFormat="1" applyFont="1" applyBorder="1"/>
    <xf numFmtId="3" fontId="0" fillId="0" borderId="3" xfId="0" applyNumberFormat="1" applyFont="1" applyBorder="1" applyAlignment="1">
      <alignment horizontal="right"/>
    </xf>
    <xf numFmtId="1" fontId="0" fillId="0" borderId="3" xfId="0" applyNumberFormat="1" applyFont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3" fontId="1" fillId="2" borderId="4" xfId="0" applyNumberFormat="1" applyFont="1" applyFill="1" applyBorder="1"/>
    <xf numFmtId="3" fontId="0" fillId="0" borderId="5" xfId="0" applyNumberFormat="1" applyFont="1" applyBorder="1"/>
    <xf numFmtId="1" fontId="0" fillId="0" borderId="1" xfId="0" applyNumberFormat="1" applyFont="1" applyBorder="1"/>
    <xf numFmtId="1" fontId="1" fillId="2" borderId="4" xfId="0" applyNumberFormat="1" applyFont="1" applyFill="1" applyBorder="1"/>
    <xf numFmtId="1" fontId="0" fillId="0" borderId="5" xfId="0" applyNumberFormat="1" applyFont="1" applyBorder="1"/>
    <xf numFmtId="0" fontId="1" fillId="0" borderId="5" xfId="0" applyFont="1" applyBorder="1"/>
    <xf numFmtId="0" fontId="1" fillId="2" borderId="4" xfId="0" applyFont="1" applyFill="1" applyBorder="1"/>
    <xf numFmtId="0" fontId="0" fillId="0" borderId="5" xfId="0" applyFont="1" applyBorder="1"/>
    <xf numFmtId="0" fontId="7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6" xfId="0" applyFont="1" applyFill="1" applyBorder="1"/>
    <xf numFmtId="3" fontId="1" fillId="0" borderId="6" xfId="0" applyNumberFormat="1" applyFont="1" applyBorder="1"/>
    <xf numFmtId="0" fontId="1" fillId="0" borderId="6" xfId="0" applyFont="1" applyBorder="1"/>
    <xf numFmtId="3" fontId="1" fillId="2" borderId="7" xfId="0" applyNumberFormat="1" applyFont="1" applyFill="1" applyBorder="1"/>
    <xf numFmtId="164" fontId="0" fillId="2" borderId="2" xfId="0" applyNumberFormat="1" applyFont="1" applyFill="1" applyBorder="1"/>
    <xf numFmtId="1" fontId="0" fillId="2" borderId="2" xfId="0" applyNumberFormat="1" applyFont="1" applyFill="1" applyBorder="1"/>
    <xf numFmtId="1" fontId="1" fillId="0" borderId="6" xfId="0" applyNumberFormat="1" applyFont="1" applyBorder="1"/>
    <xf numFmtId="1" fontId="1" fillId="2" borderId="7" xfId="0" applyNumberFormat="1" applyFont="1" applyFill="1" applyBorder="1"/>
    <xf numFmtId="0" fontId="0" fillId="2" borderId="2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>
      <alignment vertical="center"/>
    </xf>
    <xf numFmtId="3" fontId="1" fillId="0" borderId="3" xfId="0" applyNumberFormat="1" applyFont="1" applyBorder="1"/>
    <xf numFmtId="10" fontId="0" fillId="0" borderId="0" xfId="0" applyNumberFormat="1"/>
    <xf numFmtId="164" fontId="1" fillId="0" borderId="0" xfId="0" applyNumberFormat="1" applyFont="1"/>
    <xf numFmtId="3" fontId="0" fillId="0" borderId="0" xfId="0" applyNumberFormat="1"/>
    <xf numFmtId="0" fontId="0" fillId="3" borderId="0" xfId="0" applyFont="1" applyFill="1" applyBorder="1"/>
    <xf numFmtId="3" fontId="0" fillId="3" borderId="0" xfId="0" applyNumberFormat="1" applyFont="1" applyFill="1"/>
    <xf numFmtId="3" fontId="0" fillId="3" borderId="2" xfId="0" applyNumberFormat="1" applyFont="1" applyFill="1" applyBorder="1"/>
    <xf numFmtId="164" fontId="0" fillId="0" borderId="0" xfId="0" applyNumberFormat="1" applyFont="1" applyFill="1" applyBorder="1"/>
    <xf numFmtId="0" fontId="0" fillId="0" borderId="0" xfId="0" applyFill="1"/>
    <xf numFmtId="4" fontId="0" fillId="0" borderId="0" xfId="0" applyNumberFormat="1" applyFont="1" applyFill="1" applyBorder="1"/>
    <xf numFmtId="0" fontId="1" fillId="0" borderId="0" xfId="0" applyFont="1" applyFill="1" applyBorder="1"/>
    <xf numFmtId="3" fontId="0" fillId="0" borderId="0" xfId="0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3" fontId="1" fillId="0" borderId="0" xfId="0" applyNumberFormat="1" applyFont="1" applyFill="1" applyBorder="1"/>
    <xf numFmtId="3" fontId="0" fillId="0" borderId="0" xfId="0" applyNumberFormat="1" applyFill="1"/>
    <xf numFmtId="164" fontId="0" fillId="0" borderId="0" xfId="0" applyNumberFormat="1" applyFill="1"/>
    <xf numFmtId="3" fontId="8" fillId="0" borderId="0" xfId="0" applyNumberFormat="1" applyFont="1" applyBorder="1"/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5</xdr:col>
      <xdr:colOff>620183</xdr:colOff>
      <xdr:row>10</xdr:row>
      <xdr:rowOff>200025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063B69-A908-4965-B31B-8FCC67AD7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0"/>
          <a:ext cx="3315758" cy="2295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352425</xdr:colOff>
      <xdr:row>0</xdr:row>
      <xdr:rowOff>57150</xdr:rowOff>
    </xdr:from>
    <xdr:to>
      <xdr:col>13</xdr:col>
      <xdr:colOff>657225</xdr:colOff>
      <xdr:row>1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3EB40F-32A9-4D71-BEA7-C6C9293468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2296775" y="57150"/>
          <a:ext cx="9906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371475</xdr:colOff>
      <xdr:row>0</xdr:row>
      <xdr:rowOff>85725</xdr:rowOff>
    </xdr:from>
    <xdr:to>
      <xdr:col>13</xdr:col>
      <xdr:colOff>676275</xdr:colOff>
      <xdr:row>1</xdr:row>
      <xdr:rowOff>276225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BFEA62-96D3-45BA-B6BD-99F118AF9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0887075" y="85725"/>
          <a:ext cx="990600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0</xdr:row>
      <xdr:rowOff>76200</xdr:rowOff>
    </xdr:from>
    <xdr:to>
      <xdr:col>13</xdr:col>
      <xdr:colOff>647700</xdr:colOff>
      <xdr:row>1</xdr:row>
      <xdr:rowOff>266700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1FF95-019A-438A-8B65-2BD4AECCC6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1858625" y="76200"/>
          <a:ext cx="990600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361950</xdr:colOff>
      <xdr:row>0</xdr:row>
      <xdr:rowOff>66675</xdr:rowOff>
    </xdr:from>
    <xdr:to>
      <xdr:col>13</xdr:col>
      <xdr:colOff>666750</xdr:colOff>
      <xdr:row>1</xdr:row>
      <xdr:rowOff>257175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7D1FA0-27F3-4888-A9C7-F025A0ED10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2909"/>
        <a:stretch/>
      </xdr:blipFill>
      <xdr:spPr>
        <a:xfrm>
          <a:off x="11058525" y="66675"/>
          <a:ext cx="9906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nnual Report">
  <a:themeElements>
    <a:clrScheme name="ECIT_0119">
      <a:dk1>
        <a:srgbClr val="000000"/>
      </a:dk1>
      <a:lt1>
        <a:srgbClr val="FFFFFF"/>
      </a:lt1>
      <a:dk2>
        <a:srgbClr val="002E51"/>
      </a:dk2>
      <a:lt2>
        <a:srgbClr val="F3EDDC"/>
      </a:lt2>
      <a:accent1>
        <a:srgbClr val="002E51"/>
      </a:accent1>
      <a:accent2>
        <a:srgbClr val="5BBA7E"/>
      </a:accent2>
      <a:accent3>
        <a:srgbClr val="2377BA"/>
      </a:accent3>
      <a:accent4>
        <a:srgbClr val="F38A71"/>
      </a:accent4>
      <a:accent5>
        <a:srgbClr val="F3EDDC"/>
      </a:accent5>
      <a:accent6>
        <a:srgbClr val="EAEEF1"/>
      </a:accent6>
      <a:hlink>
        <a:srgbClr val="5BBA7E"/>
      </a:hlink>
      <a:folHlink>
        <a:srgbClr val="002E5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skovgaard@ecit.com" TargetMode="External"/><Relationship Id="rId1" Type="http://schemas.openxmlformats.org/officeDocument/2006/relationships/hyperlink" Target="mailto:Iselin.paulsen@eci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B40B3-2D71-4D5A-8345-767855988195}">
  <dimension ref="B13:B31"/>
  <sheetViews>
    <sheetView showGridLines="0" workbookViewId="0">
      <selection activeCell="F23" sqref="F23"/>
    </sheetView>
  </sheetViews>
  <sheetFormatPr defaultRowHeight="13.5" x14ac:dyDescent="0.25"/>
  <sheetData>
    <row r="13" spans="2:2" ht="22.5" x14ac:dyDescent="0.45">
      <c r="B13" s="27" t="s">
        <v>123</v>
      </c>
    </row>
    <row r="15" spans="2:2" ht="16" x14ac:dyDescent="0.35">
      <c r="B15" s="29" t="s">
        <v>124</v>
      </c>
    </row>
    <row r="16" spans="2:2" ht="16" x14ac:dyDescent="0.35">
      <c r="B16" s="29" t="s">
        <v>125</v>
      </c>
    </row>
    <row r="17" spans="2:2" ht="16" x14ac:dyDescent="0.35">
      <c r="B17" s="29" t="s">
        <v>127</v>
      </c>
    </row>
    <row r="18" spans="2:2" ht="16" x14ac:dyDescent="0.35">
      <c r="B18" s="29" t="s">
        <v>126</v>
      </c>
    </row>
    <row r="21" spans="2:2" x14ac:dyDescent="0.25">
      <c r="B21" s="30" t="s">
        <v>128</v>
      </c>
    </row>
    <row r="22" spans="2:2" ht="10.5" customHeight="1" x14ac:dyDescent="0.25"/>
    <row r="23" spans="2:2" x14ac:dyDescent="0.25">
      <c r="B23" t="s">
        <v>133</v>
      </c>
    </row>
    <row r="24" spans="2:2" x14ac:dyDescent="0.25">
      <c r="B24" t="s">
        <v>134</v>
      </c>
    </row>
    <row r="25" spans="2:2" x14ac:dyDescent="0.25">
      <c r="B25" s="28" t="s">
        <v>135</v>
      </c>
    </row>
    <row r="26" spans="2:2" x14ac:dyDescent="0.25">
      <c r="B26" s="31" t="s">
        <v>136</v>
      </c>
    </row>
    <row r="28" spans="2:2" x14ac:dyDescent="0.25">
      <c r="B28" t="s">
        <v>129</v>
      </c>
    </row>
    <row r="29" spans="2:2" x14ac:dyDescent="0.25">
      <c r="B29" t="s">
        <v>130</v>
      </c>
    </row>
    <row r="30" spans="2:2" x14ac:dyDescent="0.25">
      <c r="B30" s="28" t="s">
        <v>131</v>
      </c>
    </row>
    <row r="31" spans="2:2" x14ac:dyDescent="0.25">
      <c r="B31" s="31" t="s">
        <v>132</v>
      </c>
    </row>
  </sheetData>
  <hyperlinks>
    <hyperlink ref="B15" location="'Financial highlights'!A1" display="Group Financial highligts" xr:uid="{6D3D009A-7119-41FE-A997-3BF8C7E1C9A2}"/>
    <hyperlink ref="B16" location="'P&amp;L'!A1" display="Group P&amp;L incl. split on divisions" xr:uid="{38C4A248-C6A3-4671-A44A-DAB8C1F351E4}"/>
    <hyperlink ref="B17" location="CF!A1" display="Group Cash flow" xr:uid="{7DD19D42-D520-4A36-BB41-DB7D13FBBB2D}"/>
    <hyperlink ref="B18" location="BS!A1" display="Group Balance sheet" xr:uid="{1CB1AF4F-8D54-4152-BB13-06A8D8A2FA1A}"/>
    <hyperlink ref="B30" r:id="rId1" xr:uid="{C532638C-7FE0-4673-876C-CC6A2F680FB5}"/>
    <hyperlink ref="B25" r:id="rId2" xr:uid="{2CD68994-B045-4D60-B46E-61B41091900D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7D808-FC80-4BC4-BA26-CBF0293C4121}">
  <dimension ref="A1:N49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43" sqref="P43"/>
    </sheetView>
  </sheetViews>
  <sheetFormatPr defaultRowHeight="14" outlineLevelCol="1" x14ac:dyDescent="0.3"/>
  <cols>
    <col min="1" max="1" width="57.75" style="2" bestFit="1" customWidth="1"/>
    <col min="2" max="5" width="9" style="6" outlineLevel="1"/>
    <col min="6" max="6" width="9" style="1"/>
    <col min="7" max="10" width="9" style="6" outlineLevel="1"/>
    <col min="11" max="11" width="9" style="1"/>
    <col min="12" max="12" width="9" style="6" customWidth="1"/>
    <col min="13" max="14" width="9" style="6"/>
  </cols>
  <sheetData>
    <row r="1" spans="1:14" ht="24" customHeight="1" x14ac:dyDescent="0.3">
      <c r="A1" s="59" t="s">
        <v>137</v>
      </c>
      <c r="B1" s="3"/>
      <c r="C1" s="3"/>
      <c r="D1" s="3"/>
      <c r="E1" s="3"/>
      <c r="F1" s="7"/>
      <c r="G1" s="3"/>
      <c r="H1" s="3"/>
      <c r="I1" s="3"/>
      <c r="J1" s="3"/>
      <c r="K1" s="7"/>
      <c r="L1" s="3"/>
      <c r="M1" s="3"/>
      <c r="N1" s="3"/>
    </row>
    <row r="2" spans="1:14" ht="24" customHeight="1" x14ac:dyDescent="0.3">
      <c r="A2" s="59" t="s">
        <v>138</v>
      </c>
      <c r="B2" s="3"/>
      <c r="C2" s="3"/>
      <c r="D2" s="3"/>
      <c r="E2" s="3"/>
      <c r="F2" s="7"/>
      <c r="G2" s="3"/>
      <c r="H2" s="3"/>
      <c r="I2" s="3"/>
      <c r="J2" s="3"/>
      <c r="K2" s="7"/>
      <c r="L2" s="3"/>
      <c r="M2" s="3"/>
      <c r="N2" s="3"/>
    </row>
    <row r="3" spans="1:14" s="63" customFormat="1" ht="20.25" customHeight="1" x14ac:dyDescent="0.25">
      <c r="A3" s="76" t="s">
        <v>139</v>
      </c>
      <c r="B3" s="60" t="s">
        <v>7</v>
      </c>
      <c r="C3" s="60" t="s">
        <v>8</v>
      </c>
      <c r="D3" s="60" t="s">
        <v>9</v>
      </c>
      <c r="E3" s="60" t="s">
        <v>10</v>
      </c>
      <c r="F3" s="61" t="s">
        <v>11</v>
      </c>
      <c r="G3" s="62" t="s">
        <v>12</v>
      </c>
      <c r="H3" s="60" t="s">
        <v>13</v>
      </c>
      <c r="I3" s="60" t="s">
        <v>14</v>
      </c>
      <c r="J3" s="60" t="s">
        <v>15</v>
      </c>
      <c r="K3" s="61" t="s">
        <v>16</v>
      </c>
      <c r="L3" s="62" t="s">
        <v>55</v>
      </c>
      <c r="M3" s="60" t="s">
        <v>147</v>
      </c>
      <c r="N3" s="60" t="s">
        <v>170</v>
      </c>
    </row>
    <row r="4" spans="1:14" s="1" customFormat="1" x14ac:dyDescent="0.3">
      <c r="A4" s="7" t="s">
        <v>56</v>
      </c>
      <c r="B4" s="4"/>
      <c r="C4" s="4"/>
      <c r="D4" s="4"/>
      <c r="E4" s="4"/>
      <c r="F4" s="36"/>
      <c r="G4" s="46"/>
      <c r="H4" s="4"/>
      <c r="I4" s="4"/>
      <c r="J4" s="4"/>
      <c r="K4" s="36"/>
      <c r="L4" s="46"/>
      <c r="M4" s="4"/>
      <c r="N4" s="4"/>
    </row>
    <row r="5" spans="1:14" x14ac:dyDescent="0.3">
      <c r="A5" s="3" t="s">
        <v>0</v>
      </c>
      <c r="B5" s="4">
        <v>444</v>
      </c>
      <c r="C5" s="4">
        <v>445</v>
      </c>
      <c r="D5" s="4">
        <v>411</v>
      </c>
      <c r="E5" s="4">
        <v>530</v>
      </c>
      <c r="F5" s="36">
        <v>1829</v>
      </c>
      <c r="G5" s="46">
        <v>554</v>
      </c>
      <c r="H5" s="4">
        <v>624</v>
      </c>
      <c r="I5" s="4">
        <v>557</v>
      </c>
      <c r="J5" s="4">
        <v>648</v>
      </c>
      <c r="K5" s="36">
        <v>2383</v>
      </c>
      <c r="L5" s="46">
        <v>710</v>
      </c>
      <c r="M5" s="4">
        <v>732.52010640739979</v>
      </c>
      <c r="N5" s="4">
        <v>672.35461829090025</v>
      </c>
    </row>
    <row r="6" spans="1:14" x14ac:dyDescent="0.3">
      <c r="A6" s="20" t="s">
        <v>21</v>
      </c>
      <c r="B6" s="4">
        <v>46</v>
      </c>
      <c r="C6" s="4">
        <v>57</v>
      </c>
      <c r="D6" s="4">
        <v>64</v>
      </c>
      <c r="E6" s="4">
        <v>88</v>
      </c>
      <c r="F6" s="36">
        <v>256</v>
      </c>
      <c r="G6" s="46">
        <v>66</v>
      </c>
      <c r="H6" s="4">
        <v>80</v>
      </c>
      <c r="I6" s="4">
        <v>80</v>
      </c>
      <c r="J6" s="4">
        <v>113</v>
      </c>
      <c r="K6" s="36">
        <v>339</v>
      </c>
      <c r="L6" s="46">
        <v>87</v>
      </c>
      <c r="M6" s="4">
        <v>96.56849698089988</v>
      </c>
      <c r="N6" s="4">
        <v>98.662127916500324</v>
      </c>
    </row>
    <row r="7" spans="1:14" x14ac:dyDescent="0.3">
      <c r="A7" s="3" t="s">
        <v>22</v>
      </c>
      <c r="B7" s="4">
        <v>19</v>
      </c>
      <c r="C7" s="4">
        <v>27</v>
      </c>
      <c r="D7" s="4">
        <v>31</v>
      </c>
      <c r="E7" s="4">
        <v>44</v>
      </c>
      <c r="F7" s="36">
        <v>121</v>
      </c>
      <c r="G7" s="46">
        <v>32</v>
      </c>
      <c r="H7" s="4">
        <v>38</v>
      </c>
      <c r="I7" s="4">
        <v>36</v>
      </c>
      <c r="J7" s="4">
        <v>67</v>
      </c>
      <c r="K7" s="36">
        <v>173</v>
      </c>
      <c r="L7" s="46">
        <v>42</v>
      </c>
      <c r="M7" s="4">
        <v>48.938403524699837</v>
      </c>
      <c r="N7" s="4">
        <v>54.734947911400333</v>
      </c>
    </row>
    <row r="8" spans="1:14" x14ac:dyDescent="0.3">
      <c r="A8" s="3" t="s">
        <v>23</v>
      </c>
      <c r="B8" s="4">
        <v>0</v>
      </c>
      <c r="C8" s="4">
        <v>0</v>
      </c>
      <c r="D8" s="4">
        <v>0</v>
      </c>
      <c r="E8" s="4">
        <v>-1</v>
      </c>
      <c r="F8" s="36">
        <v>-1</v>
      </c>
      <c r="G8" s="46">
        <v>0</v>
      </c>
      <c r="H8" s="4">
        <v>-8</v>
      </c>
      <c r="I8" s="4">
        <v>0</v>
      </c>
      <c r="J8" s="4">
        <v>-1</v>
      </c>
      <c r="K8" s="36">
        <v>-9</v>
      </c>
      <c r="L8" s="46">
        <v>-4</v>
      </c>
      <c r="M8" s="4">
        <v>-5.1910186200000004</v>
      </c>
      <c r="N8" s="4">
        <v>-2.4104149500000016</v>
      </c>
    </row>
    <row r="9" spans="1:14" s="1" customFormat="1" x14ac:dyDescent="0.3">
      <c r="A9" s="3" t="s">
        <v>53</v>
      </c>
      <c r="B9" s="4">
        <v>-1</v>
      </c>
      <c r="C9" s="4">
        <v>-1</v>
      </c>
      <c r="D9" s="4">
        <v>41</v>
      </c>
      <c r="E9" s="4">
        <v>4</v>
      </c>
      <c r="F9" s="36">
        <v>43</v>
      </c>
      <c r="G9" s="46">
        <v>-3</v>
      </c>
      <c r="H9" s="11">
        <v>-7</v>
      </c>
      <c r="I9" s="4">
        <v>-2</v>
      </c>
      <c r="J9" s="4">
        <v>-2</v>
      </c>
      <c r="K9" s="36">
        <v>-14</v>
      </c>
      <c r="L9" s="46">
        <v>3</v>
      </c>
      <c r="M9" s="4">
        <v>-1.4448684543000003</v>
      </c>
      <c r="N9" s="4">
        <v>5.8161409010999954</v>
      </c>
    </row>
    <row r="10" spans="1:14" x14ac:dyDescent="0.3">
      <c r="A10" s="3" t="s">
        <v>26</v>
      </c>
      <c r="B10" s="4">
        <v>5</v>
      </c>
      <c r="C10" s="4">
        <v>20</v>
      </c>
      <c r="D10" s="4">
        <v>63</v>
      </c>
      <c r="E10" s="4">
        <v>33</v>
      </c>
      <c r="F10" s="36">
        <v>121</v>
      </c>
      <c r="G10" s="46">
        <v>22</v>
      </c>
      <c r="H10" s="4">
        <v>17</v>
      </c>
      <c r="I10" s="4">
        <v>25</v>
      </c>
      <c r="J10" s="4">
        <v>51</v>
      </c>
      <c r="K10" s="36">
        <v>115</v>
      </c>
      <c r="L10" s="46">
        <v>32</v>
      </c>
      <c r="M10" s="4">
        <v>33.049644365399878</v>
      </c>
      <c r="N10" s="4">
        <v>45.001689707700322</v>
      </c>
    </row>
    <row r="11" spans="1:14" x14ac:dyDescent="0.3">
      <c r="A11" s="3" t="s">
        <v>57</v>
      </c>
      <c r="B11" s="4">
        <v>5</v>
      </c>
      <c r="C11" s="4">
        <v>20</v>
      </c>
      <c r="D11" s="4">
        <v>22</v>
      </c>
      <c r="E11" s="4">
        <v>34</v>
      </c>
      <c r="F11" s="36">
        <v>81</v>
      </c>
      <c r="G11" s="46">
        <v>22</v>
      </c>
      <c r="H11" s="4">
        <v>29</v>
      </c>
      <c r="I11" s="4">
        <v>25</v>
      </c>
      <c r="J11" s="4">
        <v>54</v>
      </c>
      <c r="K11" s="36">
        <v>130</v>
      </c>
      <c r="L11" s="46">
        <v>25</v>
      </c>
      <c r="M11" s="4">
        <v>38</v>
      </c>
      <c r="N11" s="4">
        <v>33.223927747699911</v>
      </c>
    </row>
    <row r="12" spans="1:14" x14ac:dyDescent="0.3">
      <c r="A12" s="3" t="s">
        <v>58</v>
      </c>
      <c r="B12" s="4">
        <v>2</v>
      </c>
      <c r="C12" s="4">
        <v>8</v>
      </c>
      <c r="D12" s="4">
        <v>11</v>
      </c>
      <c r="E12" s="4">
        <v>6</v>
      </c>
      <c r="F12" s="36">
        <v>26</v>
      </c>
      <c r="G12" s="46">
        <v>12</v>
      </c>
      <c r="H12" s="4">
        <v>16</v>
      </c>
      <c r="I12" s="4">
        <v>14</v>
      </c>
      <c r="J12" s="4">
        <v>22</v>
      </c>
      <c r="K12" s="36">
        <v>64</v>
      </c>
      <c r="L12" s="46">
        <v>15</v>
      </c>
      <c r="M12" s="4">
        <v>27</v>
      </c>
      <c r="N12" s="4">
        <v>17.00859492732226</v>
      </c>
    </row>
    <row r="13" spans="1:14" s="1" customFormat="1" x14ac:dyDescent="0.3">
      <c r="A13" s="3" t="s">
        <v>59</v>
      </c>
      <c r="B13" s="4">
        <v>3</v>
      </c>
      <c r="C13" s="4">
        <v>12</v>
      </c>
      <c r="D13" s="4">
        <v>11</v>
      </c>
      <c r="E13" s="4">
        <v>28</v>
      </c>
      <c r="F13" s="36">
        <v>55</v>
      </c>
      <c r="G13" s="46">
        <v>10</v>
      </c>
      <c r="H13" s="4">
        <v>13</v>
      </c>
      <c r="I13" s="4">
        <v>11</v>
      </c>
      <c r="J13" s="4">
        <v>32</v>
      </c>
      <c r="K13" s="36">
        <v>66</v>
      </c>
      <c r="L13" s="46">
        <v>10</v>
      </c>
      <c r="M13" s="4">
        <v>11</v>
      </c>
      <c r="N13" s="4">
        <v>16.21533282037765</v>
      </c>
    </row>
    <row r="14" spans="1:14" x14ac:dyDescent="0.3">
      <c r="A14" s="16"/>
      <c r="B14" s="23"/>
      <c r="C14" s="23"/>
      <c r="D14" s="23"/>
      <c r="E14" s="23"/>
      <c r="F14" s="51"/>
      <c r="G14" s="52"/>
      <c r="H14" s="23"/>
      <c r="I14" s="23"/>
      <c r="J14" s="23"/>
      <c r="K14" s="51"/>
      <c r="L14" s="52"/>
      <c r="M14" s="23"/>
      <c r="N14" s="23"/>
    </row>
    <row r="15" spans="1:14" x14ac:dyDescent="0.3">
      <c r="A15" s="7" t="s">
        <v>60</v>
      </c>
      <c r="B15" s="4"/>
      <c r="C15" s="4"/>
      <c r="D15" s="4"/>
      <c r="E15" s="4"/>
      <c r="F15" s="36"/>
      <c r="G15" s="46"/>
      <c r="H15" s="4"/>
      <c r="I15" s="4"/>
      <c r="J15" s="4"/>
      <c r="K15" s="36"/>
      <c r="L15" s="46"/>
      <c r="M15" s="4"/>
      <c r="N15" s="4"/>
    </row>
    <row r="16" spans="1:14" x14ac:dyDescent="0.3">
      <c r="A16" s="3" t="s">
        <v>61</v>
      </c>
      <c r="B16" s="4">
        <v>1752</v>
      </c>
      <c r="C16" s="4">
        <v>1937</v>
      </c>
      <c r="D16" s="4">
        <v>1997</v>
      </c>
      <c r="E16" s="4">
        <v>2108</v>
      </c>
      <c r="F16" s="36">
        <v>2108</v>
      </c>
      <c r="G16" s="46">
        <v>2028</v>
      </c>
      <c r="H16" s="4">
        <v>2602</v>
      </c>
      <c r="I16" s="4">
        <v>2498</v>
      </c>
      <c r="J16" s="4">
        <v>2576</v>
      </c>
      <c r="K16" s="36">
        <v>2576</v>
      </c>
      <c r="L16" s="46">
        <v>2747</v>
      </c>
      <c r="M16" s="4">
        <v>2753.6016656777933</v>
      </c>
      <c r="N16" s="4">
        <v>2773.3966834245421</v>
      </c>
    </row>
    <row r="17" spans="1:14" x14ac:dyDescent="0.3">
      <c r="A17" s="3" t="s">
        <v>62</v>
      </c>
      <c r="B17" s="4">
        <v>817</v>
      </c>
      <c r="C17" s="4">
        <v>839</v>
      </c>
      <c r="D17" s="4">
        <v>890</v>
      </c>
      <c r="E17" s="4">
        <v>811</v>
      </c>
      <c r="F17" s="36">
        <v>811</v>
      </c>
      <c r="G17" s="46">
        <v>796</v>
      </c>
      <c r="H17" s="4">
        <v>1209</v>
      </c>
      <c r="I17" s="4">
        <v>1204</v>
      </c>
      <c r="J17" s="4">
        <v>1198.277292</v>
      </c>
      <c r="K17" s="36">
        <v>1198.277292</v>
      </c>
      <c r="L17" s="46">
        <v>1199.2314754995998</v>
      </c>
      <c r="M17" s="4">
        <v>1245.8429999999998</v>
      </c>
      <c r="N17" s="4">
        <v>1266.2725698149231</v>
      </c>
    </row>
    <row r="18" spans="1:14" x14ac:dyDescent="0.3">
      <c r="A18" s="3" t="s">
        <v>63</v>
      </c>
      <c r="B18" s="4">
        <v>144</v>
      </c>
      <c r="C18" s="14">
        <v>197</v>
      </c>
      <c r="D18" s="4">
        <v>191</v>
      </c>
      <c r="E18" s="4">
        <v>161</v>
      </c>
      <c r="F18" s="36">
        <v>161</v>
      </c>
      <c r="G18" s="46">
        <v>166</v>
      </c>
      <c r="H18" s="4">
        <v>192</v>
      </c>
      <c r="I18" s="4">
        <v>197</v>
      </c>
      <c r="J18" s="4">
        <v>165</v>
      </c>
      <c r="K18" s="36">
        <v>165</v>
      </c>
      <c r="L18" s="14">
        <v>207.45987724239998</v>
      </c>
      <c r="M18" s="4">
        <v>214.70839873519401</v>
      </c>
      <c r="N18" s="4">
        <v>233.28450009351909</v>
      </c>
    </row>
    <row r="19" spans="1:14" x14ac:dyDescent="0.3">
      <c r="A19" s="3" t="s">
        <v>64</v>
      </c>
      <c r="B19" s="4">
        <v>-88</v>
      </c>
      <c r="C19" s="4">
        <v>-159</v>
      </c>
      <c r="D19" s="4">
        <v>-156</v>
      </c>
      <c r="E19" s="4">
        <v>-85</v>
      </c>
      <c r="F19" s="36">
        <v>-85</v>
      </c>
      <c r="G19" s="46">
        <v>-89</v>
      </c>
      <c r="H19" s="4">
        <v>-133</v>
      </c>
      <c r="I19" s="4">
        <v>-98</v>
      </c>
      <c r="J19" s="4">
        <v>-53</v>
      </c>
      <c r="K19" s="36">
        <v>-53</v>
      </c>
      <c r="L19" s="46">
        <v>-79</v>
      </c>
      <c r="M19" s="4">
        <v>-61</v>
      </c>
      <c r="N19" s="4">
        <v>-77.140683693300048</v>
      </c>
    </row>
    <row r="20" spans="1:14" s="1" customFormat="1" x14ac:dyDescent="0.3">
      <c r="A20" s="3" t="s">
        <v>65</v>
      </c>
      <c r="B20" s="4">
        <v>58</v>
      </c>
      <c r="C20" s="4">
        <v>-8</v>
      </c>
      <c r="D20" s="4">
        <v>-42</v>
      </c>
      <c r="E20" s="4">
        <v>45</v>
      </c>
      <c r="F20" s="36">
        <v>45</v>
      </c>
      <c r="G20" s="46">
        <v>79</v>
      </c>
      <c r="H20" s="4">
        <v>-45</v>
      </c>
      <c r="I20" s="4">
        <v>125</v>
      </c>
      <c r="J20" s="4">
        <v>137</v>
      </c>
      <c r="K20" s="36">
        <v>137</v>
      </c>
      <c r="L20" s="46">
        <v>184</v>
      </c>
      <c r="M20" s="4">
        <v>215</v>
      </c>
      <c r="N20" s="4">
        <v>230.5441534946001</v>
      </c>
    </row>
    <row r="21" spans="1:14" s="25" customFormat="1" x14ac:dyDescent="0.3">
      <c r="A21" s="26" t="s">
        <v>66</v>
      </c>
      <c r="B21" s="37" t="s">
        <v>122</v>
      </c>
      <c r="C21" s="37" t="s">
        <v>120</v>
      </c>
      <c r="D21" s="38" t="s">
        <v>119</v>
      </c>
      <c r="E21" s="37" t="s">
        <v>119</v>
      </c>
      <c r="F21" s="39" t="s">
        <v>119</v>
      </c>
      <c r="G21" s="47" t="s">
        <v>122</v>
      </c>
      <c r="H21" s="38" t="s">
        <v>121</v>
      </c>
      <c r="I21" s="37" t="s">
        <v>118</v>
      </c>
      <c r="J21" s="37" t="s">
        <v>118</v>
      </c>
      <c r="K21" s="39" t="s">
        <v>118</v>
      </c>
      <c r="L21" s="47" t="s">
        <v>117</v>
      </c>
      <c r="M21" s="37" t="s">
        <v>162</v>
      </c>
      <c r="N21" s="37" t="s">
        <v>162</v>
      </c>
    </row>
    <row r="22" spans="1:14" x14ac:dyDescent="0.3">
      <c r="A22" s="16"/>
      <c r="B22" s="23"/>
      <c r="C22" s="23"/>
      <c r="D22" s="23"/>
      <c r="E22" s="23"/>
      <c r="F22" s="51"/>
      <c r="G22" s="52"/>
      <c r="H22" s="23"/>
      <c r="I22" s="23"/>
      <c r="J22" s="23"/>
      <c r="K22" s="51"/>
      <c r="L22" s="52"/>
      <c r="M22" s="23"/>
      <c r="N22" s="23"/>
    </row>
    <row r="23" spans="1:14" x14ac:dyDescent="0.3">
      <c r="A23" s="7" t="s">
        <v>67</v>
      </c>
      <c r="B23" s="4"/>
      <c r="C23" s="4"/>
      <c r="D23" s="4"/>
      <c r="E23" s="4"/>
      <c r="F23" s="36"/>
      <c r="G23" s="46"/>
      <c r="H23" s="4"/>
      <c r="I23" s="4"/>
      <c r="J23" s="4"/>
      <c r="K23" s="36"/>
      <c r="L23" s="46"/>
      <c r="M23" s="4"/>
      <c r="N23" s="4"/>
    </row>
    <row r="24" spans="1:14" x14ac:dyDescent="0.3">
      <c r="A24" s="3" t="s">
        <v>68</v>
      </c>
      <c r="B24" s="4">
        <v>50.971840303500187</v>
      </c>
      <c r="C24" s="4">
        <v>108.96225287119967</v>
      </c>
      <c r="D24" s="4">
        <v>45.46844130680342</v>
      </c>
      <c r="E24" s="4">
        <v>53.777781947708377</v>
      </c>
      <c r="F24" s="36">
        <v>259.18031642921164</v>
      </c>
      <c r="G24" s="46">
        <v>49.21865771770058</v>
      </c>
      <c r="H24" s="4">
        <v>77.251836796234215</v>
      </c>
      <c r="I24" s="4">
        <v>59.272149527730448</v>
      </c>
      <c r="J24" s="4">
        <v>61.632105523906702</v>
      </c>
      <c r="K24" s="36">
        <v>249</v>
      </c>
      <c r="L24" s="46">
        <v>80</v>
      </c>
      <c r="M24" s="4">
        <v>59.793772235986722</v>
      </c>
      <c r="N24" s="4">
        <v>101.56331781560866</v>
      </c>
    </row>
    <row r="25" spans="1:14" x14ac:dyDescent="0.3">
      <c r="A25" s="3" t="s">
        <v>69</v>
      </c>
      <c r="B25" s="4">
        <v>29.308394643400156</v>
      </c>
      <c r="C25" s="4">
        <v>92.839353166699709</v>
      </c>
      <c r="D25" s="4">
        <v>21.921855041503406</v>
      </c>
      <c r="E25" s="4">
        <v>29.334960254308374</v>
      </c>
      <c r="F25" s="36">
        <v>173.40456310591162</v>
      </c>
      <c r="G25" s="46">
        <v>23.83086961150055</v>
      </c>
      <c r="H25" s="4">
        <v>59.656730420534103</v>
      </c>
      <c r="I25" s="4">
        <v>34.314548146230564</v>
      </c>
      <c r="J25" s="4">
        <v>35.045955365706646</v>
      </c>
      <c r="K25" s="36">
        <v>154.4733539783999</v>
      </c>
      <c r="L25" s="46">
        <v>58</v>
      </c>
      <c r="M25" s="4">
        <v>38.457312971086722</v>
      </c>
      <c r="N25" s="4">
        <v>77.516354238608301</v>
      </c>
    </row>
    <row r="26" spans="1:14" x14ac:dyDescent="0.3">
      <c r="A26" s="3" t="s">
        <v>70</v>
      </c>
      <c r="B26" s="4">
        <v>-18.621841535031834</v>
      </c>
      <c r="C26" s="4">
        <v>-43.380057157454765</v>
      </c>
      <c r="D26" s="4">
        <v>12.122760268400016</v>
      </c>
      <c r="E26" s="4">
        <v>-58.792967225199945</v>
      </c>
      <c r="F26" s="36">
        <v>-108.67210564928652</v>
      </c>
      <c r="G26" s="46">
        <v>-40.738367341900044</v>
      </c>
      <c r="H26" s="4">
        <v>-187.88138697868916</v>
      </c>
      <c r="I26" s="4">
        <v>-64.078308349500006</v>
      </c>
      <c r="J26" s="4">
        <v>-25.730831315110315</v>
      </c>
      <c r="K26" s="36">
        <v>-319</v>
      </c>
      <c r="L26" s="46">
        <v>-105</v>
      </c>
      <c r="M26" s="4">
        <v>-29.600440687400035</v>
      </c>
      <c r="N26" s="4">
        <v>-89.511883700012064</v>
      </c>
    </row>
    <row r="27" spans="1:14" x14ac:dyDescent="0.3">
      <c r="A27" s="3" t="s">
        <v>71</v>
      </c>
      <c r="B27" s="4">
        <v>-43.207516379787187</v>
      </c>
      <c r="C27" s="4">
        <v>40.826617887720381</v>
      </c>
      <c r="D27" s="4">
        <v>-12.455033981637788</v>
      </c>
      <c r="E27" s="4">
        <v>-49.230771117833122</v>
      </c>
      <c r="F27" s="36">
        <v>-64.066703591537717</v>
      </c>
      <c r="G27" s="46">
        <v>-33.461320177205621</v>
      </c>
      <c r="H27" s="4">
        <v>286.29724219448957</v>
      </c>
      <c r="I27" s="4">
        <v>-137.31261744698006</v>
      </c>
      <c r="J27" s="4">
        <v>-20.488765235589312</v>
      </c>
      <c r="K27" s="36">
        <v>95.034539334714594</v>
      </c>
      <c r="L27" s="48">
        <v>56</v>
      </c>
      <c r="M27" s="22">
        <v>-94.429639541749879</v>
      </c>
      <c r="N27" s="22">
        <v>-40.945122184304992</v>
      </c>
    </row>
    <row r="28" spans="1:14" x14ac:dyDescent="0.3">
      <c r="A28" s="3" t="s">
        <v>49</v>
      </c>
      <c r="B28" s="4">
        <v>-10.357517611318819</v>
      </c>
      <c r="C28" s="4">
        <v>105.90881360146528</v>
      </c>
      <c r="D28" s="4">
        <v>45.136167593565645</v>
      </c>
      <c r="E28" s="4">
        <v>-54.24595639532469</v>
      </c>
      <c r="F28" s="36">
        <v>86.441507188387391</v>
      </c>
      <c r="G28" s="46">
        <v>-24.981029801405079</v>
      </c>
      <c r="H28" s="4">
        <v>175.66769201203459</v>
      </c>
      <c r="I28" s="4">
        <v>-142.11877626874963</v>
      </c>
      <c r="J28" s="4">
        <v>15.412508973207071</v>
      </c>
      <c r="K28" s="36">
        <v>25</v>
      </c>
      <c r="L28" s="48">
        <v>31</v>
      </c>
      <c r="M28" s="22">
        <v>-64.236307993163152</v>
      </c>
      <c r="N28" s="22">
        <v>-27.893688068708684</v>
      </c>
    </row>
    <row r="29" spans="1:14" s="1" customFormat="1" x14ac:dyDescent="0.3">
      <c r="A29" s="17"/>
      <c r="B29" s="53"/>
      <c r="C29" s="53"/>
      <c r="D29" s="53"/>
      <c r="E29" s="53"/>
      <c r="F29" s="54"/>
      <c r="G29" s="55"/>
      <c r="H29" s="53"/>
      <c r="I29" s="53"/>
      <c r="J29" s="53"/>
      <c r="K29" s="54"/>
      <c r="L29" s="56"/>
      <c r="M29" s="17"/>
      <c r="N29" s="17"/>
    </row>
    <row r="30" spans="1:14" x14ac:dyDescent="0.3">
      <c r="A30" s="7" t="s">
        <v>72</v>
      </c>
      <c r="B30" s="22"/>
      <c r="C30" s="22"/>
      <c r="D30" s="22"/>
      <c r="E30" s="22"/>
      <c r="F30" s="35"/>
      <c r="G30" s="48"/>
      <c r="H30" s="22"/>
      <c r="I30" s="22"/>
      <c r="J30" s="22"/>
      <c r="K30" s="35"/>
      <c r="L30" s="45"/>
      <c r="M30" s="3"/>
      <c r="N30" s="3"/>
    </row>
    <row r="31" spans="1:14" s="1" customFormat="1" x14ac:dyDescent="0.3">
      <c r="A31" s="3" t="s">
        <v>73</v>
      </c>
      <c r="B31" s="5">
        <v>0.28299999999999997</v>
      </c>
      <c r="C31" s="5">
        <v>0.30199999999999999</v>
      </c>
      <c r="D31" s="5">
        <v>0.41699999999999998</v>
      </c>
      <c r="E31" s="5">
        <v>0.42399999999999999</v>
      </c>
      <c r="F31" s="41">
        <v>0.35899999999999999</v>
      </c>
      <c r="G31" s="49">
        <v>0.248</v>
      </c>
      <c r="H31" s="5">
        <v>0.40200000000000002</v>
      </c>
      <c r="I31" s="5">
        <v>0.35599999999999998</v>
      </c>
      <c r="J31" s="5">
        <v>0.223</v>
      </c>
      <c r="K31" s="41">
        <v>0.30299999999999999</v>
      </c>
      <c r="L31" s="49">
        <v>0.28100000000000003</v>
      </c>
      <c r="M31" s="5">
        <v>0.17299999999999999</v>
      </c>
      <c r="N31" s="5">
        <v>0.20799999999999999</v>
      </c>
    </row>
    <row r="32" spans="1:14" x14ac:dyDescent="0.3">
      <c r="A32" s="3" t="s">
        <v>74</v>
      </c>
      <c r="B32" s="5">
        <v>3.5999999999999997E-2</v>
      </c>
      <c r="C32" s="5">
        <v>8.9999999999999993E-3</v>
      </c>
      <c r="D32" s="5">
        <v>3.6999999999999998E-2</v>
      </c>
      <c r="E32" s="5">
        <v>7.3999999999999996E-2</v>
      </c>
      <c r="F32" s="41">
        <v>0.05</v>
      </c>
      <c r="G32" s="49">
        <v>5.5E-2</v>
      </c>
      <c r="H32" s="5">
        <v>7.3999999999999996E-2</v>
      </c>
      <c r="I32" s="5">
        <v>7.9000000000000001E-2</v>
      </c>
      <c r="J32" s="5">
        <v>2.9000000000000001E-2</v>
      </c>
      <c r="K32" s="41">
        <v>6.4000000000000001E-2</v>
      </c>
      <c r="L32" s="49">
        <v>6.5000000000000002E-2</v>
      </c>
      <c r="M32" s="5">
        <v>8.8999999999999996E-2</v>
      </c>
      <c r="N32" s="5">
        <v>0.115</v>
      </c>
    </row>
    <row r="33" spans="1:14" x14ac:dyDescent="0.3">
      <c r="A33" s="20" t="s">
        <v>146</v>
      </c>
      <c r="B33" s="5">
        <v>0.22800000000000001</v>
      </c>
      <c r="C33" s="5">
        <v>0.27200000000000002</v>
      </c>
      <c r="D33" s="5">
        <v>0.36</v>
      </c>
      <c r="E33" s="5">
        <v>0.33200000000000002</v>
      </c>
      <c r="F33" s="41">
        <v>0.28899999999999998</v>
      </c>
      <c r="G33" s="49">
        <v>0.20100000000000001</v>
      </c>
      <c r="H33" s="5">
        <v>0.35799999999999998</v>
      </c>
      <c r="I33" s="5">
        <v>0.28499999999999998</v>
      </c>
      <c r="J33" s="5">
        <v>0.215</v>
      </c>
      <c r="K33" s="41">
        <v>0.27200000000000002</v>
      </c>
      <c r="L33" s="49">
        <v>0.22800000000000001</v>
      </c>
      <c r="M33" s="5">
        <v>9.4E-2</v>
      </c>
      <c r="N33" s="5">
        <v>0.109</v>
      </c>
    </row>
    <row r="34" spans="1:14" x14ac:dyDescent="0.3">
      <c r="A34" s="3" t="s">
        <v>75</v>
      </c>
      <c r="B34" s="5">
        <v>0.104</v>
      </c>
      <c r="C34" s="5">
        <v>0.129</v>
      </c>
      <c r="D34" s="5">
        <v>0.157</v>
      </c>
      <c r="E34" s="5">
        <v>0.16600000000000001</v>
      </c>
      <c r="F34" s="41">
        <v>0.14000000000000001</v>
      </c>
      <c r="G34" s="49">
        <v>0.11899999999999999</v>
      </c>
      <c r="H34" s="5">
        <v>0.127</v>
      </c>
      <c r="I34" s="5">
        <v>0.14399999999999999</v>
      </c>
      <c r="J34" s="5">
        <v>0.17399999999999999</v>
      </c>
      <c r="K34" s="41">
        <v>0.14199999999999999</v>
      </c>
      <c r="L34" s="49">
        <v>0.123</v>
      </c>
      <c r="M34" s="5">
        <v>0.13200000000000001</v>
      </c>
      <c r="N34" s="5">
        <v>0.14699999999999999</v>
      </c>
    </row>
    <row r="35" spans="1:14" x14ac:dyDescent="0.3">
      <c r="A35" s="3" t="s">
        <v>76</v>
      </c>
      <c r="B35" s="42">
        <v>0.64100000000000001</v>
      </c>
      <c r="C35" s="5">
        <v>0.25925925925925924</v>
      </c>
      <c r="D35" s="5">
        <v>0.125</v>
      </c>
      <c r="E35" s="5">
        <v>0.33333333333333331</v>
      </c>
      <c r="F35" s="41">
        <v>0.26100000000000001</v>
      </c>
      <c r="G35" s="49">
        <v>0.25</v>
      </c>
      <c r="H35" s="5">
        <v>0.21739130434782608</v>
      </c>
      <c r="I35" s="5">
        <v>0.2857142857142857</v>
      </c>
      <c r="J35" s="5">
        <v>0.203125</v>
      </c>
      <c r="K35" s="41">
        <v>0.23599999999999999</v>
      </c>
      <c r="L35" s="49">
        <v>0.22700000000000001</v>
      </c>
      <c r="M35" s="5">
        <v>0.219</v>
      </c>
      <c r="N35" s="5">
        <v>0.22600000000000001</v>
      </c>
    </row>
    <row r="36" spans="1:14" x14ac:dyDescent="0.3">
      <c r="A36" s="3" t="s">
        <v>79</v>
      </c>
      <c r="B36" s="5">
        <v>1.6359111847072144E-2</v>
      </c>
      <c r="C36" s="5">
        <v>7.4896622573032996E-3</v>
      </c>
      <c r="D36" s="5">
        <v>1.3393153930170347E-2</v>
      </c>
      <c r="E36" s="5">
        <v>8.5638145158490643E-3</v>
      </c>
      <c r="F36" s="41">
        <v>1.1284720242372892E-2</v>
      </c>
      <c r="G36" s="49">
        <v>1.1248428034476529E-2</v>
      </c>
      <c r="H36" s="5">
        <v>6.6880283184296953E-3</v>
      </c>
      <c r="I36" s="5">
        <v>8.3683669626568643E-3</v>
      </c>
      <c r="J36" s="5">
        <v>7.6518875620370918E-3</v>
      </c>
      <c r="K36" s="41">
        <v>8.4030895258917493E-3</v>
      </c>
      <c r="L36" s="49">
        <v>5.9214225308451447E-3</v>
      </c>
      <c r="M36" s="5">
        <v>4.8887912375039236E-3</v>
      </c>
      <c r="N36" s="5">
        <v>8.072712356757732E-3</v>
      </c>
    </row>
    <row r="37" spans="1:14" x14ac:dyDescent="0.3">
      <c r="A37" s="3" t="s">
        <v>172</v>
      </c>
      <c r="B37" s="5">
        <v>1.2782807332207196E-2</v>
      </c>
      <c r="C37" s="5">
        <v>2.091869625213482E-2</v>
      </c>
      <c r="D37" s="5">
        <v>1.9891365288807764E-2</v>
      </c>
      <c r="E37" s="5">
        <v>1.1465325301886788E-2</v>
      </c>
      <c r="F37" s="41">
        <v>1.5984887824712947E-2</v>
      </c>
      <c r="G37" s="49">
        <v>7.2270287841155363E-3</v>
      </c>
      <c r="H37" s="5">
        <v>6.9927308145833434E-3</v>
      </c>
      <c r="I37" s="5">
        <v>7.6351338333931771E-3</v>
      </c>
      <c r="J37" s="5">
        <v>2.1630930505092561E-2</v>
      </c>
      <c r="K37" s="41">
        <v>1.1177864241376413E-2</v>
      </c>
      <c r="L37" s="49">
        <v>1.2999999999999999E-2</v>
      </c>
      <c r="M37" s="5">
        <v>2.0676038325528997E-2</v>
      </c>
      <c r="N37" s="5">
        <v>1.7341835574118503E-2</v>
      </c>
    </row>
    <row r="38" spans="1:14" x14ac:dyDescent="0.3">
      <c r="A38" s="3" t="s">
        <v>77</v>
      </c>
      <c r="B38" s="5">
        <v>0.54700000000000004</v>
      </c>
      <c r="C38" s="5">
        <v>0.53700000000000003</v>
      </c>
      <c r="D38" s="5">
        <v>0.54500000000000004</v>
      </c>
      <c r="E38" s="5">
        <v>0.55300000000000005</v>
      </c>
      <c r="F38" s="41">
        <v>0.55300000000000005</v>
      </c>
      <c r="G38" s="49">
        <v>0.57399999999999995</v>
      </c>
      <c r="H38" s="5">
        <v>0.57099999999999995</v>
      </c>
      <c r="I38" s="5">
        <v>0.64100000000000001</v>
      </c>
      <c r="J38" s="5">
        <v>0.68100000000000005</v>
      </c>
      <c r="K38" s="41">
        <v>0.68100000000000005</v>
      </c>
      <c r="L38" s="49">
        <v>0.67900000000000005</v>
      </c>
      <c r="M38" s="5">
        <v>0.68200000000000005</v>
      </c>
      <c r="N38" s="5">
        <v>0.67900000000000005</v>
      </c>
    </row>
    <row r="39" spans="1:14" s="1" customFormat="1" x14ac:dyDescent="0.3">
      <c r="A39" s="3" t="s">
        <v>78</v>
      </c>
      <c r="B39" s="5">
        <v>0.54908675799086759</v>
      </c>
      <c r="C39" s="5">
        <v>0.53484770263293757</v>
      </c>
      <c r="D39" s="5">
        <v>0.54131196795192793</v>
      </c>
      <c r="E39" s="5">
        <v>0.46110056925996207</v>
      </c>
      <c r="F39" s="41">
        <v>0.46110056925996207</v>
      </c>
      <c r="G39" s="49">
        <v>0.47435897435897434</v>
      </c>
      <c r="H39" s="5">
        <v>0.53863197540353602</v>
      </c>
      <c r="I39" s="5">
        <v>0.56084867894315449</v>
      </c>
      <c r="J39" s="5">
        <v>0.52911490683229812</v>
      </c>
      <c r="K39" s="41">
        <v>0.52911490683229812</v>
      </c>
      <c r="L39" s="49">
        <v>0.51208276401237707</v>
      </c>
      <c r="M39" s="5">
        <v>0.5304149169214285</v>
      </c>
      <c r="N39" s="5">
        <v>0.54069332341481535</v>
      </c>
    </row>
    <row r="40" spans="1:14" s="1" customFormat="1" x14ac:dyDescent="0.3">
      <c r="A40" s="16"/>
      <c r="B40" s="53"/>
      <c r="C40" s="53"/>
      <c r="D40" s="53"/>
      <c r="E40" s="53"/>
      <c r="F40" s="54"/>
      <c r="G40" s="55"/>
      <c r="H40" s="53"/>
      <c r="I40" s="53"/>
      <c r="J40" s="53"/>
      <c r="K40" s="54"/>
      <c r="L40" s="55"/>
      <c r="M40" s="53"/>
      <c r="N40" s="53"/>
    </row>
    <row r="41" spans="1:14" x14ac:dyDescent="0.3">
      <c r="A41" s="7" t="s">
        <v>80</v>
      </c>
      <c r="B41" s="22"/>
      <c r="C41" s="22"/>
      <c r="D41" s="22"/>
      <c r="E41" s="22"/>
      <c r="F41" s="40"/>
      <c r="G41" s="48"/>
      <c r="H41" s="22"/>
      <c r="I41" s="22"/>
      <c r="J41" s="22"/>
      <c r="K41" s="40"/>
      <c r="L41" s="48"/>
      <c r="M41" s="22"/>
      <c r="N41" s="22"/>
    </row>
    <row r="42" spans="1:14" ht="13.5" x14ac:dyDescent="0.25">
      <c r="A42" s="3" t="s">
        <v>81</v>
      </c>
      <c r="B42" s="24">
        <v>0.01</v>
      </c>
      <c r="C42" s="24">
        <v>0.02</v>
      </c>
      <c r="D42" s="24">
        <v>0.13</v>
      </c>
      <c r="E42" s="24">
        <v>0.01</v>
      </c>
      <c r="F42" s="43">
        <v>0.17</v>
      </c>
      <c r="G42" s="50">
        <v>0.03</v>
      </c>
      <c r="H42" s="24">
        <v>0.01</v>
      </c>
      <c r="I42" s="24">
        <v>0.03</v>
      </c>
      <c r="J42" s="24">
        <v>0.04</v>
      </c>
      <c r="K42" s="43">
        <v>0.12</v>
      </c>
      <c r="L42" s="50">
        <v>0.04</v>
      </c>
      <c r="M42" s="24">
        <v>4.8399949352850032E-2</v>
      </c>
      <c r="N42" s="24">
        <v>5.5595823563471154E-2</v>
      </c>
    </row>
    <row r="43" spans="1:14" ht="13.5" x14ac:dyDescent="0.25">
      <c r="A43" s="3" t="s">
        <v>82</v>
      </c>
      <c r="B43" s="24">
        <v>0.01</v>
      </c>
      <c r="C43" s="24">
        <v>0.02</v>
      </c>
      <c r="D43" s="24">
        <v>0.13</v>
      </c>
      <c r="E43" s="24">
        <v>0.01</v>
      </c>
      <c r="F43" s="43">
        <v>0.18</v>
      </c>
      <c r="G43" s="50">
        <v>0.03</v>
      </c>
      <c r="H43" s="24">
        <v>0.01</v>
      </c>
      <c r="I43" s="24">
        <v>0.03</v>
      </c>
      <c r="J43" s="24">
        <v>0.04</v>
      </c>
      <c r="K43" s="43">
        <v>0.12</v>
      </c>
      <c r="L43" s="50">
        <v>0.04</v>
      </c>
      <c r="M43" s="24">
        <v>4.8558272050949404E-2</v>
      </c>
      <c r="N43" s="24">
        <v>5.5821295869433435E-2</v>
      </c>
    </row>
    <row r="44" spans="1:14" ht="13.5" x14ac:dyDescent="0.25">
      <c r="A44" s="3" t="s">
        <v>83</v>
      </c>
      <c r="B44" s="24">
        <v>0.01</v>
      </c>
      <c r="C44" s="24">
        <v>0.02</v>
      </c>
      <c r="D44" s="24">
        <v>0.03</v>
      </c>
      <c r="E44" s="24">
        <v>0.01</v>
      </c>
      <c r="F44" s="43">
        <v>7.0000000000000007E-2</v>
      </c>
      <c r="G44" s="50">
        <v>3.2234395978338236E-2</v>
      </c>
      <c r="H44" s="24">
        <v>3.9280000000000002E-2</v>
      </c>
      <c r="I44" s="24">
        <v>0.03</v>
      </c>
      <c r="J44" s="24">
        <v>0.03</v>
      </c>
      <c r="K44" s="43">
        <v>0.13</v>
      </c>
      <c r="L44" s="50">
        <v>3.0696925471733826E-2</v>
      </c>
      <c r="M44" s="24">
        <v>6.0174669102875493E-2</v>
      </c>
      <c r="N44" s="24">
        <v>3.7934123519630068E-2</v>
      </c>
    </row>
    <row r="45" spans="1:14" ht="13.5" x14ac:dyDescent="0.25">
      <c r="A45" s="3" t="s">
        <v>84</v>
      </c>
      <c r="B45" s="4">
        <v>378857</v>
      </c>
      <c r="C45" s="4">
        <v>385496</v>
      </c>
      <c r="D45" s="4">
        <v>386804</v>
      </c>
      <c r="E45" s="4">
        <v>388224</v>
      </c>
      <c r="F45" s="44">
        <v>388224</v>
      </c>
      <c r="G45" s="46">
        <v>392195</v>
      </c>
      <c r="H45" s="4">
        <v>442362</v>
      </c>
      <c r="I45" s="4">
        <v>443005</v>
      </c>
      <c r="J45" s="4">
        <v>445455</v>
      </c>
      <c r="K45" s="44">
        <v>445455</v>
      </c>
      <c r="L45" s="46">
        <v>448330</v>
      </c>
      <c r="M45" s="4">
        <v>448330</v>
      </c>
      <c r="N45" s="4">
        <v>452050.49399999995</v>
      </c>
    </row>
    <row r="46" spans="1:14" ht="13.5" x14ac:dyDescent="0.25">
      <c r="A46" s="3" t="s">
        <v>85</v>
      </c>
      <c r="B46" s="4">
        <v>3468</v>
      </c>
      <c r="C46" s="4">
        <v>4113</v>
      </c>
      <c r="D46" s="4">
        <v>4563</v>
      </c>
      <c r="E46" s="4">
        <v>7971</v>
      </c>
      <c r="F46" s="44">
        <v>7971</v>
      </c>
      <c r="G46" s="46">
        <v>7899</v>
      </c>
      <c r="H46" s="4">
        <v>3903</v>
      </c>
      <c r="I46" s="4">
        <v>1863</v>
      </c>
      <c r="J46" s="4">
        <v>1179</v>
      </c>
      <c r="K46" s="44">
        <v>1179</v>
      </c>
      <c r="L46" s="46">
        <v>1137</v>
      </c>
      <c r="M46" s="4">
        <v>1787</v>
      </c>
      <c r="N46" s="4">
        <v>1849.9839999999999</v>
      </c>
    </row>
    <row r="47" spans="1:14" x14ac:dyDescent="0.3">
      <c r="A47" s="16"/>
      <c r="B47" s="16"/>
      <c r="C47" s="16"/>
      <c r="D47" s="16"/>
      <c r="E47" s="16"/>
      <c r="F47" s="57"/>
      <c r="G47" s="58"/>
      <c r="H47" s="16"/>
      <c r="I47" s="16"/>
      <c r="J47" s="16"/>
      <c r="K47" s="57"/>
      <c r="L47" s="58"/>
      <c r="M47" s="16"/>
      <c r="N47" s="16"/>
    </row>
    <row r="48" spans="1:14" ht="13.5" x14ac:dyDescent="0.25">
      <c r="A48" s="3" t="s">
        <v>86</v>
      </c>
      <c r="B48" s="4">
        <v>1261</v>
      </c>
      <c r="C48" s="4">
        <v>1351</v>
      </c>
      <c r="D48" s="4">
        <v>1383</v>
      </c>
      <c r="E48" s="4">
        <v>1515</v>
      </c>
      <c r="F48" s="44">
        <v>1515</v>
      </c>
      <c r="G48" s="46">
        <v>1567</v>
      </c>
      <c r="H48" s="4">
        <v>2077</v>
      </c>
      <c r="I48" s="4">
        <v>2185</v>
      </c>
      <c r="J48" s="4">
        <v>2221</v>
      </c>
      <c r="K48" s="44">
        <v>2221</v>
      </c>
      <c r="L48" s="46">
        <v>2236</v>
      </c>
      <c r="M48" s="4">
        <v>2201</v>
      </c>
      <c r="N48" s="4">
        <v>2240</v>
      </c>
    </row>
    <row r="49" spans="13:14" x14ac:dyDescent="0.3">
      <c r="M49" s="3"/>
      <c r="N49" s="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4CB74-4396-40B6-8CC7-8EE759C1AEFC}">
  <dimension ref="A1:R135"/>
  <sheetViews>
    <sheetView showGridLines="0" workbookViewId="0">
      <pane xSplit="1" topLeftCell="B1" activePane="topRight" state="frozen"/>
      <selection pane="topRight" activeCell="R22" sqref="R22"/>
    </sheetView>
  </sheetViews>
  <sheetFormatPr defaultRowHeight="14" outlineLevelCol="1" x14ac:dyDescent="0.3"/>
  <cols>
    <col min="1" max="1" width="38.08203125" style="2" customWidth="1"/>
    <col min="2" max="2" width="9" style="6" customWidth="1" outlineLevel="1"/>
    <col min="3" max="3" width="9.83203125" style="6" customWidth="1" outlineLevel="1"/>
    <col min="4" max="5" width="9" style="6" customWidth="1" outlineLevel="1"/>
    <col min="6" max="6" width="9" style="1"/>
    <col min="7" max="10" width="9" style="6" customWidth="1" outlineLevel="1"/>
    <col min="11" max="11" width="9" style="1"/>
    <col min="12" max="14" width="9" style="6"/>
  </cols>
  <sheetData>
    <row r="1" spans="1:18" ht="24" customHeight="1" x14ac:dyDescent="0.3">
      <c r="A1" s="59" t="s">
        <v>140</v>
      </c>
      <c r="B1" s="3"/>
      <c r="C1" s="3"/>
      <c r="D1" s="3"/>
      <c r="E1" s="3"/>
      <c r="F1" s="7"/>
      <c r="G1" s="3"/>
      <c r="H1" s="3"/>
      <c r="I1" s="3"/>
      <c r="J1" s="3"/>
      <c r="K1" s="7"/>
      <c r="L1" s="3"/>
      <c r="M1" s="3"/>
      <c r="N1" s="3"/>
    </row>
    <row r="2" spans="1:18" ht="24" customHeight="1" x14ac:dyDescent="0.3">
      <c r="A2" s="59" t="s">
        <v>138</v>
      </c>
      <c r="B2" s="3"/>
      <c r="C2" s="3"/>
      <c r="D2" s="3"/>
      <c r="E2" s="3"/>
      <c r="F2" s="7"/>
      <c r="G2" s="3"/>
      <c r="H2" s="3"/>
      <c r="I2" s="3"/>
      <c r="J2" s="3"/>
      <c r="K2" s="7"/>
      <c r="L2" s="3"/>
      <c r="M2" s="3"/>
      <c r="N2" s="3"/>
    </row>
    <row r="3" spans="1:18" s="63" customFormat="1" ht="20.25" customHeight="1" x14ac:dyDescent="0.25">
      <c r="A3" s="76" t="s">
        <v>139</v>
      </c>
      <c r="B3" s="60" t="s">
        <v>7</v>
      </c>
      <c r="C3" s="60" t="s">
        <v>8</v>
      </c>
      <c r="D3" s="60" t="s">
        <v>9</v>
      </c>
      <c r="E3" s="60" t="s">
        <v>10</v>
      </c>
      <c r="F3" s="61" t="s">
        <v>11</v>
      </c>
      <c r="G3" s="60" t="s">
        <v>12</v>
      </c>
      <c r="H3" s="60" t="s">
        <v>13</v>
      </c>
      <c r="I3" s="60" t="s">
        <v>14</v>
      </c>
      <c r="J3" s="60" t="s">
        <v>15</v>
      </c>
      <c r="K3" s="61" t="s">
        <v>16</v>
      </c>
      <c r="L3" s="60" t="s">
        <v>55</v>
      </c>
      <c r="M3" s="60" t="s">
        <v>147</v>
      </c>
      <c r="N3" s="60" t="s">
        <v>170</v>
      </c>
    </row>
    <row r="4" spans="1:18" ht="13.5" x14ac:dyDescent="0.25">
      <c r="A4" s="2" t="s">
        <v>0</v>
      </c>
      <c r="B4" s="4">
        <v>444</v>
      </c>
      <c r="C4" s="4">
        <v>445</v>
      </c>
      <c r="D4" s="4">
        <v>411</v>
      </c>
      <c r="E4" s="4">
        <v>530</v>
      </c>
      <c r="F4" s="44">
        <v>1829</v>
      </c>
      <c r="G4" s="4">
        <v>554</v>
      </c>
      <c r="H4" s="4">
        <v>624</v>
      </c>
      <c r="I4" s="4">
        <v>557</v>
      </c>
      <c r="J4" s="4">
        <v>648</v>
      </c>
      <c r="K4" s="44">
        <v>2383</v>
      </c>
      <c r="L4" s="4">
        <v>710</v>
      </c>
      <c r="M4" s="4">
        <v>732.52010640739979</v>
      </c>
      <c r="N4" s="4">
        <v>672.35461829090025</v>
      </c>
      <c r="O4" s="80"/>
    </row>
    <row r="5" spans="1:18" ht="13.5" x14ac:dyDescent="0.25">
      <c r="A5" s="2" t="s">
        <v>18</v>
      </c>
      <c r="B5" s="4">
        <v>-111</v>
      </c>
      <c r="C5" s="4">
        <v>-92</v>
      </c>
      <c r="D5" s="4">
        <v>-87</v>
      </c>
      <c r="E5" s="4">
        <v>-104</v>
      </c>
      <c r="F5" s="44">
        <v>-394</v>
      </c>
      <c r="G5" s="4">
        <v>-131</v>
      </c>
      <c r="H5" s="4">
        <v>-130</v>
      </c>
      <c r="I5" s="4">
        <v>-114</v>
      </c>
      <c r="J5" s="4">
        <v>-132</v>
      </c>
      <c r="K5" s="44">
        <v>-506</v>
      </c>
      <c r="L5" s="4">
        <v>-148</v>
      </c>
      <c r="M5" s="4">
        <v>-164.69343398209998</v>
      </c>
      <c r="N5" s="4">
        <v>-152.96155154799999</v>
      </c>
    </row>
    <row r="6" spans="1:18" x14ac:dyDescent="0.3">
      <c r="A6" s="64" t="s">
        <v>17</v>
      </c>
      <c r="B6" s="65">
        <v>332</v>
      </c>
      <c r="C6" s="65">
        <v>354</v>
      </c>
      <c r="D6" s="65">
        <v>324</v>
      </c>
      <c r="E6" s="65">
        <v>425</v>
      </c>
      <c r="F6" s="67">
        <v>1435</v>
      </c>
      <c r="G6" s="65">
        <v>424</v>
      </c>
      <c r="H6" s="65">
        <v>494</v>
      </c>
      <c r="I6" s="65">
        <v>443</v>
      </c>
      <c r="J6" s="65">
        <v>516</v>
      </c>
      <c r="K6" s="67">
        <v>1877</v>
      </c>
      <c r="L6" s="65">
        <v>561</v>
      </c>
      <c r="M6" s="65">
        <v>567.82667242529988</v>
      </c>
      <c r="N6" s="65">
        <v>519.39306674290037</v>
      </c>
      <c r="P6" s="1"/>
      <c r="Q6" s="1"/>
      <c r="R6" s="79"/>
    </row>
    <row r="7" spans="1:18" ht="10.5" customHeight="1" x14ac:dyDescent="0.3">
      <c r="B7" s="4"/>
      <c r="C7" s="4"/>
      <c r="D7" s="4"/>
      <c r="E7" s="4"/>
      <c r="F7" s="36"/>
      <c r="G7" s="4"/>
      <c r="H7" s="4"/>
      <c r="I7" s="4"/>
      <c r="J7" s="4"/>
      <c r="K7" s="36"/>
      <c r="L7" s="4"/>
      <c r="M7" s="4"/>
      <c r="N7" s="4"/>
      <c r="P7" s="1"/>
      <c r="Q7" s="1"/>
      <c r="R7" s="79"/>
    </row>
    <row r="8" spans="1:18" x14ac:dyDescent="0.3">
      <c r="A8" s="10" t="s">
        <v>19</v>
      </c>
      <c r="B8" s="4">
        <v>-269</v>
      </c>
      <c r="C8" s="4">
        <v>-265</v>
      </c>
      <c r="D8" s="4">
        <v>-230</v>
      </c>
      <c r="E8" s="4">
        <v>-276</v>
      </c>
      <c r="F8" s="44">
        <v>-1040</v>
      </c>
      <c r="G8" s="4">
        <v>-326</v>
      </c>
      <c r="H8" s="4">
        <v>-370</v>
      </c>
      <c r="I8" s="4">
        <v>-319</v>
      </c>
      <c r="J8" s="4">
        <v>-369</v>
      </c>
      <c r="K8" s="44">
        <v>-1384</v>
      </c>
      <c r="L8" s="4">
        <v>-421</v>
      </c>
      <c r="M8" s="4">
        <v>-424.79767906470011</v>
      </c>
      <c r="N8" s="4">
        <v>-375.83869841549989</v>
      </c>
      <c r="P8" s="1"/>
      <c r="Q8" s="1"/>
      <c r="R8" s="79"/>
    </row>
    <row r="9" spans="1:18" ht="13.5" x14ac:dyDescent="0.25">
      <c r="A9" s="10" t="s">
        <v>20</v>
      </c>
      <c r="B9" s="4">
        <v>-18</v>
      </c>
      <c r="C9" s="4">
        <v>-31</v>
      </c>
      <c r="D9" s="4">
        <v>-29</v>
      </c>
      <c r="E9" s="4">
        <v>-61</v>
      </c>
      <c r="F9" s="44">
        <v>-139</v>
      </c>
      <c r="G9" s="4">
        <v>-31</v>
      </c>
      <c r="H9" s="4">
        <v>-45</v>
      </c>
      <c r="I9" s="4">
        <v>-43</v>
      </c>
      <c r="J9" s="4">
        <v>-34</v>
      </c>
      <c r="K9" s="44">
        <v>-154</v>
      </c>
      <c r="L9" s="4">
        <v>-53</v>
      </c>
      <c r="M9" s="4">
        <v>-46.460496379700004</v>
      </c>
      <c r="N9" s="4">
        <v>-44.892240410900008</v>
      </c>
    </row>
    <row r="10" spans="1:18" x14ac:dyDescent="0.3">
      <c r="A10" s="66" t="s">
        <v>21</v>
      </c>
      <c r="B10" s="65">
        <v>46</v>
      </c>
      <c r="C10" s="65">
        <v>57</v>
      </c>
      <c r="D10" s="65">
        <v>64</v>
      </c>
      <c r="E10" s="65">
        <v>88</v>
      </c>
      <c r="F10" s="67">
        <v>256</v>
      </c>
      <c r="G10" s="65">
        <v>66</v>
      </c>
      <c r="H10" s="65">
        <v>80</v>
      </c>
      <c r="I10" s="65">
        <v>80</v>
      </c>
      <c r="J10" s="65">
        <v>113</v>
      </c>
      <c r="K10" s="67">
        <v>339</v>
      </c>
      <c r="L10" s="65">
        <v>87</v>
      </c>
      <c r="M10" s="65">
        <v>96.56849698089988</v>
      </c>
      <c r="N10" s="65">
        <v>98.662127916500324</v>
      </c>
      <c r="P10" s="1"/>
      <c r="Q10" s="1"/>
      <c r="R10" s="79"/>
    </row>
    <row r="11" spans="1:18" ht="10.5" customHeight="1" x14ac:dyDescent="0.3">
      <c r="B11" s="4"/>
      <c r="C11" s="4"/>
      <c r="D11" s="4"/>
      <c r="E11" s="4"/>
      <c r="F11" s="36"/>
      <c r="G11" s="4"/>
      <c r="H11" s="4"/>
      <c r="I11" s="4"/>
      <c r="J11" s="4"/>
      <c r="K11" s="36"/>
      <c r="L11" s="4"/>
      <c r="M11" s="4"/>
      <c r="N11" s="4"/>
    </row>
    <row r="12" spans="1:18" x14ac:dyDescent="0.3">
      <c r="A12" s="10" t="s">
        <v>169</v>
      </c>
      <c r="B12" s="4">
        <v>-9.5266975480000013</v>
      </c>
      <c r="C12" s="4">
        <v>-10.813189706000001</v>
      </c>
      <c r="D12" s="4">
        <v>-11.5134320674</v>
      </c>
      <c r="E12" s="4">
        <v>-18.0046119973</v>
      </c>
      <c r="F12" s="44">
        <v>-50</v>
      </c>
      <c r="G12" s="4">
        <v>-13.531095888199999</v>
      </c>
      <c r="H12" s="4">
        <v>-14.332547548500001</v>
      </c>
      <c r="I12" s="4">
        <v>-16.219066217499996</v>
      </c>
      <c r="J12" s="4">
        <v>-19.071578789199997</v>
      </c>
      <c r="K12" s="44">
        <v>-63</v>
      </c>
      <c r="L12" s="4">
        <v>-19.070494657099999</v>
      </c>
      <c r="M12" s="4">
        <v>-21.0804464705</v>
      </c>
      <c r="N12" s="4">
        <v>-16.111526214400001</v>
      </c>
      <c r="P12" s="1"/>
      <c r="Q12" s="1"/>
      <c r="R12" s="79"/>
    </row>
    <row r="13" spans="1:18" x14ac:dyDescent="0.3">
      <c r="A13" s="10" t="s">
        <v>165</v>
      </c>
      <c r="B13" s="4">
        <v>-14.119</v>
      </c>
      <c r="C13" s="4">
        <v>-14.831</v>
      </c>
      <c r="D13" s="4">
        <v>-16.187000000000001</v>
      </c>
      <c r="E13" s="4">
        <v>-18.187999999999999</v>
      </c>
      <c r="F13" s="44">
        <v>-63</v>
      </c>
      <c r="G13" s="4">
        <v>-15.529042351899999</v>
      </c>
      <c r="H13" s="4">
        <v>-20.3130139696</v>
      </c>
      <c r="I13" s="4">
        <v>-20.691308524099998</v>
      </c>
      <c r="J13" s="4">
        <v>-21.816648111600003</v>
      </c>
      <c r="K13" s="44">
        <v>-78</v>
      </c>
      <c r="L13" s="4">
        <v>-19.875315196300001</v>
      </c>
      <c r="M13" s="4">
        <v>-19.910212729499996</v>
      </c>
      <c r="N13" s="95">
        <v>-21.903042769999999</v>
      </c>
      <c r="O13" s="11"/>
      <c r="P13" s="1"/>
      <c r="Q13" s="1"/>
      <c r="R13" s="79"/>
    </row>
    <row r="14" spans="1:18" x14ac:dyDescent="0.3">
      <c r="A14" s="10" t="s">
        <v>166</v>
      </c>
      <c r="B14" s="4">
        <v>-5.2751683076999996</v>
      </c>
      <c r="C14" s="4">
        <v>-5.3042858749000006</v>
      </c>
      <c r="D14" s="4">
        <v>-5.4255459150000007</v>
      </c>
      <c r="E14" s="4">
        <v>-6.9873851225000001</v>
      </c>
      <c r="F14" s="44">
        <v>-22</v>
      </c>
      <c r="G14" s="4">
        <v>-5.3055606728999996</v>
      </c>
      <c r="H14" s="4">
        <v>-6.1011667263000007</v>
      </c>
      <c r="I14" s="4">
        <v>-6.0685240598999997</v>
      </c>
      <c r="J14" s="4">
        <v>-7.0219869127999974</v>
      </c>
      <c r="K14" s="44">
        <v>-24</v>
      </c>
      <c r="L14" s="4">
        <v>-5.4615727125999998</v>
      </c>
      <c r="M14" s="4">
        <v>-5.6835456037999998</v>
      </c>
      <c r="N14" s="95">
        <v>-5.9126110207000018</v>
      </c>
      <c r="P14" s="1"/>
      <c r="Q14" s="1"/>
      <c r="R14" s="79"/>
    </row>
    <row r="15" spans="1:18" x14ac:dyDescent="0.3">
      <c r="A15" s="64" t="s">
        <v>22</v>
      </c>
      <c r="B15" s="65">
        <v>19</v>
      </c>
      <c r="C15" s="65">
        <v>27</v>
      </c>
      <c r="D15" s="65">
        <v>31</v>
      </c>
      <c r="E15" s="65">
        <v>44</v>
      </c>
      <c r="F15" s="67">
        <v>121</v>
      </c>
      <c r="G15" s="65">
        <v>32</v>
      </c>
      <c r="H15" s="65">
        <v>38</v>
      </c>
      <c r="I15" s="65">
        <v>36</v>
      </c>
      <c r="J15" s="65">
        <v>67</v>
      </c>
      <c r="K15" s="67">
        <v>173</v>
      </c>
      <c r="L15" s="65">
        <v>42</v>
      </c>
      <c r="M15" s="65">
        <v>48.938403524699837</v>
      </c>
      <c r="N15" s="65">
        <v>54.734947911400333</v>
      </c>
      <c r="O15" s="92"/>
    </row>
    <row r="16" spans="1:18" ht="10.5" customHeight="1" x14ac:dyDescent="0.3">
      <c r="A16" s="10"/>
      <c r="B16" s="4"/>
      <c r="C16" s="4"/>
      <c r="D16" s="4"/>
      <c r="E16" s="4"/>
      <c r="F16" s="36"/>
      <c r="G16" s="4"/>
      <c r="H16" s="4"/>
      <c r="I16" s="4"/>
      <c r="J16" s="4"/>
      <c r="K16" s="36"/>
      <c r="L16" s="4"/>
      <c r="M16" s="4"/>
      <c r="N16" s="4"/>
    </row>
    <row r="17" spans="1:14" ht="13.5" x14ac:dyDescent="0.25">
      <c r="A17" s="10" t="s">
        <v>23</v>
      </c>
      <c r="B17" s="4">
        <v>0</v>
      </c>
      <c r="C17" s="4">
        <v>0</v>
      </c>
      <c r="D17" s="4">
        <v>0</v>
      </c>
      <c r="E17" s="4">
        <v>-1</v>
      </c>
      <c r="F17" s="44">
        <v>-1</v>
      </c>
      <c r="G17" s="4">
        <v>0</v>
      </c>
      <c r="H17" s="4">
        <v>-8</v>
      </c>
      <c r="I17" s="4">
        <v>0</v>
      </c>
      <c r="J17" s="4">
        <v>-1</v>
      </c>
      <c r="K17" s="44">
        <v>-9</v>
      </c>
      <c r="L17" s="4">
        <v>-4</v>
      </c>
      <c r="M17" s="4">
        <v>-5.1910186200000004</v>
      </c>
      <c r="N17" s="4">
        <v>-2.4104149500000016</v>
      </c>
    </row>
    <row r="18" spans="1:14" ht="13.5" x14ac:dyDescent="0.25">
      <c r="A18" s="10" t="s">
        <v>163</v>
      </c>
      <c r="B18" s="4">
        <v>4</v>
      </c>
      <c r="C18" s="4">
        <v>4</v>
      </c>
      <c r="D18" s="4">
        <v>43</v>
      </c>
      <c r="E18" s="4">
        <v>17</v>
      </c>
      <c r="F18" s="44">
        <v>68</v>
      </c>
      <c r="G18" s="4">
        <v>3</v>
      </c>
      <c r="H18" s="4">
        <v>5</v>
      </c>
      <c r="I18" s="4">
        <v>6</v>
      </c>
      <c r="J18" s="4">
        <v>13</v>
      </c>
      <c r="K18" s="44">
        <v>27</v>
      </c>
      <c r="L18" s="4">
        <v>12</v>
      </c>
      <c r="M18" s="4">
        <v>6</v>
      </c>
      <c r="N18" s="4">
        <v>19.1788173439</v>
      </c>
    </row>
    <row r="19" spans="1:14" ht="13.5" x14ac:dyDescent="0.25">
      <c r="A19" s="10" t="s">
        <v>164</v>
      </c>
      <c r="B19" s="4">
        <v>-6</v>
      </c>
      <c r="C19" s="4">
        <v>-4</v>
      </c>
      <c r="D19" s="4">
        <v>-2</v>
      </c>
      <c r="E19" s="4">
        <v>-13</v>
      </c>
      <c r="F19" s="44">
        <v>-25</v>
      </c>
      <c r="G19" s="4">
        <v>-6</v>
      </c>
      <c r="H19" s="4">
        <v>-13</v>
      </c>
      <c r="I19" s="4">
        <v>-7</v>
      </c>
      <c r="J19" s="4">
        <v>-15</v>
      </c>
      <c r="K19" s="44">
        <v>-41</v>
      </c>
      <c r="L19" s="4">
        <v>-10</v>
      </c>
      <c r="M19" s="4">
        <v>-7</v>
      </c>
      <c r="N19" s="4">
        <v>-13.362676442800005</v>
      </c>
    </row>
    <row r="20" spans="1:14" x14ac:dyDescent="0.3">
      <c r="A20" s="64" t="s">
        <v>24</v>
      </c>
      <c r="B20" s="65">
        <v>17</v>
      </c>
      <c r="C20" s="65">
        <v>27</v>
      </c>
      <c r="D20" s="65">
        <v>72</v>
      </c>
      <c r="E20" s="65">
        <v>48</v>
      </c>
      <c r="F20" s="67">
        <v>164</v>
      </c>
      <c r="G20" s="65">
        <v>28</v>
      </c>
      <c r="H20" s="65">
        <v>23</v>
      </c>
      <c r="I20" s="65">
        <v>35</v>
      </c>
      <c r="J20" s="65">
        <v>64</v>
      </c>
      <c r="K20" s="67">
        <v>150</v>
      </c>
      <c r="L20" s="65">
        <v>41</v>
      </c>
      <c r="M20" s="65">
        <v>42.302516450399878</v>
      </c>
      <c r="N20" s="65">
        <v>58.140673862500329</v>
      </c>
    </row>
    <row r="21" spans="1:14" ht="10.5" customHeight="1" x14ac:dyDescent="0.3">
      <c r="A21" s="10"/>
      <c r="B21" s="4"/>
      <c r="C21" s="4"/>
      <c r="D21" s="4"/>
      <c r="E21" s="4"/>
      <c r="F21" s="36"/>
      <c r="G21" s="4"/>
      <c r="H21" s="4"/>
      <c r="I21" s="4"/>
      <c r="J21" s="4"/>
      <c r="K21" s="36"/>
      <c r="L21" s="4"/>
      <c r="M21" s="4"/>
      <c r="N21" s="4"/>
    </row>
    <row r="22" spans="1:14" ht="13.5" x14ac:dyDescent="0.25">
      <c r="A22" s="10" t="s">
        <v>25</v>
      </c>
      <c r="B22" s="4">
        <v>-11</v>
      </c>
      <c r="C22" s="4">
        <v>-7</v>
      </c>
      <c r="D22" s="4">
        <v>-9</v>
      </c>
      <c r="E22" s="4">
        <v>-16</v>
      </c>
      <c r="F22" s="44">
        <v>-43</v>
      </c>
      <c r="G22" s="4">
        <v>-7</v>
      </c>
      <c r="H22" s="4">
        <v>-5</v>
      </c>
      <c r="I22" s="4">
        <v>-10</v>
      </c>
      <c r="J22" s="4">
        <v>-13</v>
      </c>
      <c r="K22" s="44">
        <v>-35</v>
      </c>
      <c r="L22" s="4">
        <v>-9</v>
      </c>
      <c r="M22" s="4">
        <v>-9.2528720849999999</v>
      </c>
      <c r="N22" s="4">
        <v>-13.138984154800005</v>
      </c>
    </row>
    <row r="23" spans="1:14" x14ac:dyDescent="0.3">
      <c r="A23" s="64" t="s">
        <v>26</v>
      </c>
      <c r="B23" s="65">
        <v>5</v>
      </c>
      <c r="C23" s="65">
        <v>20</v>
      </c>
      <c r="D23" s="65">
        <v>63</v>
      </c>
      <c r="E23" s="65">
        <v>33</v>
      </c>
      <c r="F23" s="67">
        <v>121</v>
      </c>
      <c r="G23" s="65">
        <v>22</v>
      </c>
      <c r="H23" s="65">
        <v>17</v>
      </c>
      <c r="I23" s="65">
        <v>25</v>
      </c>
      <c r="J23" s="65">
        <v>51</v>
      </c>
      <c r="K23" s="67">
        <v>115</v>
      </c>
      <c r="L23" s="65">
        <v>32</v>
      </c>
      <c r="M23" s="65">
        <v>33.049644365399878</v>
      </c>
      <c r="N23" s="65">
        <v>45.001689707700322</v>
      </c>
    </row>
    <row r="24" spans="1:14" x14ac:dyDescent="0.3">
      <c r="A24" s="10"/>
      <c r="B24" s="4"/>
      <c r="C24" s="4"/>
      <c r="D24" s="4"/>
      <c r="E24" s="4"/>
      <c r="F24" s="36"/>
      <c r="G24" s="4"/>
      <c r="H24" s="4"/>
      <c r="I24" s="4"/>
      <c r="J24" s="4"/>
      <c r="K24" s="36"/>
      <c r="L24" s="4"/>
      <c r="M24" s="4"/>
      <c r="N24" s="4"/>
    </row>
    <row r="25" spans="1:14" ht="13.5" x14ac:dyDescent="0.25">
      <c r="A25" s="2" t="s">
        <v>2</v>
      </c>
      <c r="B25" s="5">
        <v>0.28299999999999997</v>
      </c>
      <c r="C25" s="5">
        <v>0.30199999999999999</v>
      </c>
      <c r="D25" s="5">
        <v>0.41699999999999998</v>
      </c>
      <c r="E25" s="5">
        <v>0.42399999999999999</v>
      </c>
      <c r="F25" s="68">
        <v>0.35899999999999999</v>
      </c>
      <c r="G25" s="5">
        <v>0.248</v>
      </c>
      <c r="H25" s="5">
        <v>0.40200000000000002</v>
      </c>
      <c r="I25" s="5">
        <v>0.35599999999999998</v>
      </c>
      <c r="J25" s="5">
        <v>0.223</v>
      </c>
      <c r="K25" s="68">
        <v>0.30299999999999999</v>
      </c>
      <c r="L25" s="5">
        <v>0.28100000000000003</v>
      </c>
      <c r="M25" s="5">
        <v>0.17299999999999999</v>
      </c>
      <c r="N25" s="5">
        <v>0.20799999999999999</v>
      </c>
    </row>
    <row r="26" spans="1:14" ht="13.5" x14ac:dyDescent="0.25">
      <c r="A26" s="2" t="s">
        <v>4</v>
      </c>
      <c r="B26" s="5">
        <v>3.5999999999999997E-2</v>
      </c>
      <c r="C26" s="5">
        <v>8.9999999999999993E-3</v>
      </c>
      <c r="D26" s="5">
        <v>3.6999999999999998E-2</v>
      </c>
      <c r="E26" s="5">
        <v>7.3999999999999996E-2</v>
      </c>
      <c r="F26" s="68">
        <v>0.05</v>
      </c>
      <c r="G26" s="5">
        <v>5.5E-2</v>
      </c>
      <c r="H26" s="5">
        <v>7.3999999999999996E-2</v>
      </c>
      <c r="I26" s="5">
        <v>7.9000000000000001E-2</v>
      </c>
      <c r="J26" s="5">
        <v>2.9000000000000001E-2</v>
      </c>
      <c r="K26" s="68">
        <v>6.4000000000000001E-2</v>
      </c>
      <c r="L26" s="5">
        <v>6.5000000000000002E-2</v>
      </c>
      <c r="M26" s="5">
        <v>8.8999999999999996E-2</v>
      </c>
      <c r="N26" s="5">
        <v>0.115</v>
      </c>
    </row>
    <row r="27" spans="1:14" ht="13.5" x14ac:dyDescent="0.25">
      <c r="A27" s="2" t="s">
        <v>3</v>
      </c>
      <c r="B27" s="5">
        <v>0.22800000000000001</v>
      </c>
      <c r="C27" s="5">
        <v>0.27200000000000002</v>
      </c>
      <c r="D27" s="5">
        <v>0.36</v>
      </c>
      <c r="E27" s="5">
        <v>0.33200000000000002</v>
      </c>
      <c r="F27" s="68">
        <v>0.28899999999999998</v>
      </c>
      <c r="G27" s="5">
        <v>0.20100000000000001</v>
      </c>
      <c r="H27" s="5">
        <v>0.35799999999999998</v>
      </c>
      <c r="I27" s="5">
        <v>0.28499999999999998</v>
      </c>
      <c r="J27" s="5">
        <v>0.215</v>
      </c>
      <c r="K27" s="68">
        <v>0.27200000000000002</v>
      </c>
      <c r="L27" s="5">
        <v>0.22800000000000001</v>
      </c>
      <c r="M27" s="5">
        <v>9.4E-2</v>
      </c>
      <c r="N27" s="5">
        <v>0.109</v>
      </c>
    </row>
    <row r="28" spans="1:14" ht="13.5" x14ac:dyDescent="0.25">
      <c r="A28" s="2" t="s">
        <v>5</v>
      </c>
      <c r="B28" s="5">
        <v>1.7999999999999999E-2</v>
      </c>
      <c r="C28" s="5">
        <v>2.3E-2</v>
      </c>
      <c r="D28" s="5">
        <v>0.02</v>
      </c>
      <c r="E28" s="5">
        <v>1.7999999999999999E-2</v>
      </c>
      <c r="F28" s="68">
        <v>1.9E-2</v>
      </c>
      <c r="G28" s="5">
        <v>-7.0000000000000001E-3</v>
      </c>
      <c r="H28" s="5">
        <v>-0.03</v>
      </c>
      <c r="I28" s="5">
        <v>-8.0000000000000002E-3</v>
      </c>
      <c r="J28" s="5">
        <v>-2.1000000000000001E-2</v>
      </c>
      <c r="K28" s="68">
        <v>-3.2000000000000001E-2</v>
      </c>
      <c r="L28" s="5">
        <v>-1.2E-2</v>
      </c>
      <c r="M28" s="5">
        <f>+M25-M27-M26</f>
        <v>-1.0000000000000009E-2</v>
      </c>
      <c r="N28" s="5">
        <v>-1.6000000000000014E-2</v>
      </c>
    </row>
    <row r="29" spans="1:14" ht="13.5" x14ac:dyDescent="0.25">
      <c r="A29" s="10" t="s">
        <v>27</v>
      </c>
      <c r="B29" s="5">
        <v>0.104</v>
      </c>
      <c r="C29" s="5">
        <v>0.129</v>
      </c>
      <c r="D29" s="5">
        <v>0.157</v>
      </c>
      <c r="E29" s="5">
        <v>0.16600000000000001</v>
      </c>
      <c r="F29" s="68">
        <v>0.14000000000000001</v>
      </c>
      <c r="G29" s="5">
        <v>0.11899999999999999</v>
      </c>
      <c r="H29" s="5">
        <v>0.127</v>
      </c>
      <c r="I29" s="5">
        <v>0.14399999999999999</v>
      </c>
      <c r="J29" s="5">
        <v>0.17399999999999999</v>
      </c>
      <c r="K29" s="68">
        <v>0.14199999999999999</v>
      </c>
      <c r="L29" s="5">
        <v>0.123</v>
      </c>
      <c r="M29" s="5">
        <v>0.13200000000000001</v>
      </c>
      <c r="N29" s="5">
        <v>0.14699999999999999</v>
      </c>
    </row>
    <row r="30" spans="1:14" ht="13.5" x14ac:dyDescent="0.25">
      <c r="A30" s="10" t="s">
        <v>28</v>
      </c>
      <c r="B30" s="42">
        <v>0.64100000000000001</v>
      </c>
      <c r="C30" s="5">
        <v>0.25925925925925924</v>
      </c>
      <c r="D30" s="5">
        <v>0.125</v>
      </c>
      <c r="E30" s="5">
        <v>0.33333333333333331</v>
      </c>
      <c r="F30" s="68">
        <v>0.26100000000000001</v>
      </c>
      <c r="G30" s="5">
        <v>0.25</v>
      </c>
      <c r="H30" s="5">
        <v>0.21739130434782608</v>
      </c>
      <c r="I30" s="5">
        <v>0.2857142857142857</v>
      </c>
      <c r="J30" s="5">
        <v>0.203125</v>
      </c>
      <c r="K30" s="68">
        <v>0.23599999999999999</v>
      </c>
      <c r="L30" s="5">
        <v>0.22700000000000001</v>
      </c>
      <c r="M30" s="5">
        <v>0.219</v>
      </c>
      <c r="N30" s="5">
        <v>0.22600000000000001</v>
      </c>
    </row>
    <row r="31" spans="1:14" ht="10.5" customHeight="1" x14ac:dyDescent="0.25">
      <c r="B31" s="5"/>
      <c r="C31" s="5"/>
      <c r="D31" s="5"/>
      <c r="E31" s="5"/>
      <c r="F31" s="68"/>
      <c r="G31" s="5"/>
      <c r="H31" s="5"/>
      <c r="I31" s="5"/>
      <c r="J31" s="5"/>
      <c r="K31" s="68"/>
      <c r="L31" s="5"/>
      <c r="M31" s="5"/>
      <c r="N31" s="5"/>
    </row>
    <row r="32" spans="1:14" ht="13.5" x14ac:dyDescent="0.25">
      <c r="A32" s="2" t="s">
        <v>1</v>
      </c>
      <c r="B32" s="4">
        <v>46</v>
      </c>
      <c r="C32" s="4">
        <v>57</v>
      </c>
      <c r="D32" s="4">
        <v>64</v>
      </c>
      <c r="E32" s="4">
        <v>87</v>
      </c>
      <c r="F32" s="44">
        <v>255</v>
      </c>
      <c r="G32" s="4">
        <v>66</v>
      </c>
      <c r="H32" s="4">
        <v>72</v>
      </c>
      <c r="I32" s="4">
        <v>80</v>
      </c>
      <c r="J32" s="4">
        <v>112</v>
      </c>
      <c r="K32" s="44">
        <v>330</v>
      </c>
      <c r="L32" s="4">
        <v>84</v>
      </c>
      <c r="M32" s="4">
        <v>91.377478360899886</v>
      </c>
      <c r="N32" s="4">
        <v>96.251712966500321</v>
      </c>
    </row>
    <row r="33" spans="1:18" ht="13.5" x14ac:dyDescent="0.25">
      <c r="A33" s="2" t="s">
        <v>6</v>
      </c>
      <c r="B33" s="5">
        <v>0.1036036036036036</v>
      </c>
      <c r="C33" s="5">
        <v>0.129</v>
      </c>
      <c r="D33" s="5">
        <v>0.157</v>
      </c>
      <c r="E33" s="5">
        <v>0.16415094339622641</v>
      </c>
      <c r="F33" s="68">
        <v>0.13942044833242209</v>
      </c>
      <c r="G33" s="5">
        <v>0.11913357400722022</v>
      </c>
      <c r="H33" s="5">
        <v>0.11538461538461539</v>
      </c>
      <c r="I33" s="5">
        <v>0.14399999999999999</v>
      </c>
      <c r="J33" s="5">
        <v>0.1728395061728395</v>
      </c>
      <c r="K33" s="68">
        <v>0.13900000000000001</v>
      </c>
      <c r="L33" s="5">
        <v>0.11799999999999999</v>
      </c>
      <c r="M33" s="5">
        <v>0.12474398663137748</v>
      </c>
      <c r="N33" s="5">
        <v>0.14315617138344122</v>
      </c>
    </row>
    <row r="34" spans="1:18" ht="13.5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8" s="6" customFormat="1" ht="3" customHeight="1" x14ac:dyDescent="0.25">
      <c r="A35" s="81"/>
      <c r="B35" s="82"/>
      <c r="C35" s="82"/>
      <c r="D35" s="82"/>
      <c r="E35" s="82"/>
      <c r="F35" s="83"/>
      <c r="G35" s="82"/>
      <c r="H35" s="82"/>
      <c r="I35" s="82"/>
      <c r="J35" s="82"/>
      <c r="K35" s="83"/>
      <c r="L35" s="82"/>
      <c r="M35" s="82"/>
      <c r="N35" s="82"/>
      <c r="O35" s="14"/>
      <c r="P35" s="14"/>
    </row>
    <row r="36" spans="1:18" x14ac:dyDescent="0.3">
      <c r="B36" s="4"/>
      <c r="C36" s="4"/>
      <c r="D36" s="4"/>
      <c r="E36" s="4"/>
      <c r="F36" s="8"/>
      <c r="G36" s="4"/>
      <c r="H36" s="4"/>
      <c r="I36" s="4"/>
      <c r="J36" s="4"/>
      <c r="K36" s="8"/>
      <c r="L36" s="4"/>
      <c r="M36" s="4"/>
      <c r="N36" s="4"/>
    </row>
    <row r="37" spans="1:18" ht="15" x14ac:dyDescent="0.3">
      <c r="A37" s="59" t="s">
        <v>140</v>
      </c>
      <c r="B37" s="3"/>
      <c r="C37" s="3"/>
      <c r="D37" s="3"/>
      <c r="E37" s="3"/>
      <c r="F37" s="7"/>
      <c r="G37" s="3"/>
      <c r="H37" s="3"/>
      <c r="I37" s="3"/>
      <c r="J37" s="3"/>
      <c r="K37" s="7"/>
      <c r="L37" s="3"/>
      <c r="M37" s="3"/>
      <c r="N37" s="3"/>
    </row>
    <row r="38" spans="1:18" ht="15" x14ac:dyDescent="0.3">
      <c r="A38" s="59" t="s">
        <v>30</v>
      </c>
      <c r="B38" s="3"/>
      <c r="C38" s="3"/>
      <c r="D38" s="3"/>
      <c r="E38" s="3"/>
      <c r="F38" s="7"/>
      <c r="G38" s="3"/>
      <c r="H38" s="3"/>
      <c r="I38" s="3"/>
      <c r="J38" s="3"/>
      <c r="K38" s="7"/>
      <c r="L38" s="3"/>
      <c r="M38" s="3"/>
      <c r="N38" s="3"/>
    </row>
    <row r="39" spans="1:18" x14ac:dyDescent="0.3">
      <c r="A39" s="76" t="s">
        <v>139</v>
      </c>
      <c r="B39" s="32" t="s">
        <v>7</v>
      </c>
      <c r="C39" s="32" t="s">
        <v>8</v>
      </c>
      <c r="D39" s="32" t="s">
        <v>9</v>
      </c>
      <c r="E39" s="32" t="s">
        <v>10</v>
      </c>
      <c r="F39" s="34" t="s">
        <v>11</v>
      </c>
      <c r="G39" s="32" t="s">
        <v>12</v>
      </c>
      <c r="H39" s="32" t="s">
        <v>13</v>
      </c>
      <c r="I39" s="32" t="s">
        <v>14</v>
      </c>
      <c r="J39" s="32" t="s">
        <v>15</v>
      </c>
      <c r="K39" s="34" t="s">
        <v>16</v>
      </c>
      <c r="L39" s="32" t="s">
        <v>55</v>
      </c>
      <c r="M39" s="32" t="s">
        <v>147</v>
      </c>
      <c r="N39" s="32" t="s">
        <v>170</v>
      </c>
      <c r="O39" s="89"/>
      <c r="P39" s="89"/>
    </row>
    <row r="40" spans="1:18" ht="13.5" x14ac:dyDescent="0.25">
      <c r="A40" s="2" t="s">
        <v>0</v>
      </c>
      <c r="B40" s="4">
        <v>250</v>
      </c>
      <c r="C40" s="4">
        <v>250</v>
      </c>
      <c r="D40" s="4">
        <v>220</v>
      </c>
      <c r="E40" s="4">
        <v>259</v>
      </c>
      <c r="F40" s="44">
        <v>979</v>
      </c>
      <c r="G40" s="4">
        <v>300</v>
      </c>
      <c r="H40" s="4">
        <v>369</v>
      </c>
      <c r="I40" s="4">
        <v>313</v>
      </c>
      <c r="J40" s="4">
        <v>316</v>
      </c>
      <c r="K40" s="44">
        <v>1298</v>
      </c>
      <c r="L40" s="4">
        <v>390</v>
      </c>
      <c r="M40" s="4">
        <v>403</v>
      </c>
      <c r="N40" s="4">
        <v>340.46630355020011</v>
      </c>
      <c r="O40" s="93"/>
      <c r="P40" s="85"/>
    </row>
    <row r="41" spans="1:18" ht="13.5" x14ac:dyDescent="0.25">
      <c r="A41" s="2" t="s">
        <v>18</v>
      </c>
      <c r="B41" s="4">
        <v>-10</v>
      </c>
      <c r="C41" s="4">
        <v>-17</v>
      </c>
      <c r="D41" s="4">
        <v>-11</v>
      </c>
      <c r="E41" s="4">
        <v>-7</v>
      </c>
      <c r="F41" s="44">
        <v>-45</v>
      </c>
      <c r="G41" s="4">
        <v>-21</v>
      </c>
      <c r="H41" s="4">
        <v>-27</v>
      </c>
      <c r="I41" s="4">
        <v>-21</v>
      </c>
      <c r="J41" s="4">
        <v>-12</v>
      </c>
      <c r="K41" s="44">
        <v>-81</v>
      </c>
      <c r="L41" s="4">
        <v>-34</v>
      </c>
      <c r="M41" s="4">
        <v>-33</v>
      </c>
      <c r="N41" s="4">
        <v>-27.167642815699995</v>
      </c>
      <c r="O41" s="93"/>
      <c r="P41" s="85"/>
      <c r="R41" s="78"/>
    </row>
    <row r="42" spans="1:18" s="1" customFormat="1" x14ac:dyDescent="0.3">
      <c r="A42" s="64" t="s">
        <v>17</v>
      </c>
      <c r="B42" s="65">
        <v>239</v>
      </c>
      <c r="C42" s="65">
        <v>233</v>
      </c>
      <c r="D42" s="65">
        <v>210</v>
      </c>
      <c r="E42" s="65">
        <v>252</v>
      </c>
      <c r="F42" s="67">
        <v>934</v>
      </c>
      <c r="G42" s="65">
        <v>278</v>
      </c>
      <c r="H42" s="65">
        <v>342</v>
      </c>
      <c r="I42" s="65">
        <v>292</v>
      </c>
      <c r="J42" s="65">
        <v>304</v>
      </c>
      <c r="K42" s="67">
        <v>1217</v>
      </c>
      <c r="L42" s="65">
        <v>356</v>
      </c>
      <c r="M42" s="65">
        <v>370</v>
      </c>
      <c r="N42" s="65">
        <v>313.29866073450012</v>
      </c>
      <c r="O42" s="93"/>
      <c r="P42" s="91"/>
      <c r="R42" s="79"/>
    </row>
    <row r="43" spans="1:18" ht="10.5" customHeight="1" x14ac:dyDescent="0.3">
      <c r="B43" s="4"/>
      <c r="C43" s="4"/>
      <c r="D43" s="4"/>
      <c r="E43" s="4"/>
      <c r="F43" s="36"/>
      <c r="G43" s="4"/>
      <c r="H43" s="4"/>
      <c r="I43" s="4"/>
      <c r="J43" s="4"/>
      <c r="K43" s="36"/>
      <c r="L43" s="4"/>
      <c r="M43" s="4"/>
      <c r="N43" s="4"/>
      <c r="O43" s="93"/>
      <c r="P43" s="90"/>
      <c r="Q43" s="1"/>
      <c r="R43" s="79"/>
    </row>
    <row r="44" spans="1:18" x14ac:dyDescent="0.3">
      <c r="A44" s="10" t="s">
        <v>19</v>
      </c>
      <c r="B44" s="4">
        <v>-162</v>
      </c>
      <c r="C44" s="4">
        <v>-161</v>
      </c>
      <c r="D44" s="4">
        <v>-137</v>
      </c>
      <c r="E44" s="4">
        <v>-172</v>
      </c>
      <c r="F44" s="44">
        <v>-632</v>
      </c>
      <c r="G44" s="4">
        <v>-192</v>
      </c>
      <c r="H44" s="4">
        <v>-239</v>
      </c>
      <c r="I44" s="4">
        <v>-197</v>
      </c>
      <c r="J44" s="4">
        <v>-200</v>
      </c>
      <c r="K44" s="44">
        <v>-828</v>
      </c>
      <c r="L44" s="4">
        <v>-237</v>
      </c>
      <c r="M44" s="4">
        <v>-244</v>
      </c>
      <c r="N44" s="4">
        <v>-218.33342961359998</v>
      </c>
      <c r="O44" s="93"/>
      <c r="P44" s="90"/>
      <c r="Q44" s="1"/>
      <c r="R44" s="79"/>
    </row>
    <row r="45" spans="1:18" ht="13.5" x14ac:dyDescent="0.25">
      <c r="A45" s="10" t="s">
        <v>20</v>
      </c>
      <c r="B45" s="4">
        <v>-40</v>
      </c>
      <c r="C45" s="4">
        <v>-31</v>
      </c>
      <c r="D45" s="4">
        <v>-31</v>
      </c>
      <c r="E45" s="4">
        <v>-25</v>
      </c>
      <c r="F45" s="44">
        <v>-128</v>
      </c>
      <c r="G45" s="4">
        <v>-36</v>
      </c>
      <c r="H45" s="4">
        <v>-45</v>
      </c>
      <c r="I45" s="4">
        <v>-42</v>
      </c>
      <c r="J45" s="4">
        <v>-41</v>
      </c>
      <c r="K45" s="44">
        <v>-164</v>
      </c>
      <c r="L45" s="4">
        <v>-58</v>
      </c>
      <c r="M45" s="4">
        <v>-55</v>
      </c>
      <c r="N45" s="4">
        <v>-41.873763443699993</v>
      </c>
      <c r="O45" s="93"/>
      <c r="P45" s="85"/>
    </row>
    <row r="46" spans="1:18" s="1" customFormat="1" x14ac:dyDescent="0.3">
      <c r="A46" s="66" t="s">
        <v>21</v>
      </c>
      <c r="B46" s="65">
        <v>37</v>
      </c>
      <c r="C46" s="65">
        <v>41</v>
      </c>
      <c r="D46" s="65">
        <v>41</v>
      </c>
      <c r="E46" s="65">
        <v>55</v>
      </c>
      <c r="F46" s="67">
        <v>174</v>
      </c>
      <c r="G46" s="65">
        <v>51</v>
      </c>
      <c r="H46" s="65">
        <v>59</v>
      </c>
      <c r="I46" s="65">
        <v>52</v>
      </c>
      <c r="J46" s="65">
        <v>63</v>
      </c>
      <c r="K46" s="67">
        <v>225</v>
      </c>
      <c r="L46" s="65">
        <v>61</v>
      </c>
      <c r="M46" s="65">
        <v>71</v>
      </c>
      <c r="N46" s="65">
        <v>52.834528148300016</v>
      </c>
      <c r="O46" s="93"/>
      <c r="P46" s="91"/>
      <c r="R46" s="79"/>
    </row>
    <row r="47" spans="1:18" ht="10.5" customHeight="1" x14ac:dyDescent="0.3">
      <c r="B47" s="4"/>
      <c r="C47" s="4"/>
      <c r="D47" s="4"/>
      <c r="E47" s="4"/>
      <c r="F47" s="36"/>
      <c r="G47" s="4"/>
      <c r="H47" s="4"/>
      <c r="I47" s="4"/>
      <c r="J47" s="4"/>
      <c r="K47" s="36"/>
      <c r="L47" s="4"/>
      <c r="M47" s="4"/>
      <c r="N47" s="4"/>
      <c r="P47" s="85"/>
    </row>
    <row r="48" spans="1:18" ht="13.5" x14ac:dyDescent="0.25">
      <c r="A48" s="10" t="s">
        <v>23</v>
      </c>
      <c r="B48" s="4">
        <v>0</v>
      </c>
      <c r="C48" s="4">
        <v>0</v>
      </c>
      <c r="D48" s="4">
        <v>0</v>
      </c>
      <c r="E48" s="4">
        <v>0</v>
      </c>
      <c r="F48" s="44">
        <v>0</v>
      </c>
      <c r="G48" s="4">
        <v>0</v>
      </c>
      <c r="H48" s="4">
        <v>0</v>
      </c>
      <c r="I48" s="4">
        <v>0</v>
      </c>
      <c r="J48" s="4">
        <v>0</v>
      </c>
      <c r="K48" s="44">
        <v>0</v>
      </c>
      <c r="L48" s="4">
        <v>0</v>
      </c>
      <c r="M48" s="4">
        <v>0</v>
      </c>
      <c r="N48" s="4">
        <v>0</v>
      </c>
      <c r="O48" s="94"/>
      <c r="P48" s="85"/>
    </row>
    <row r="49" spans="1:18" x14ac:dyDescent="0.3">
      <c r="A49" s="64" t="s">
        <v>1</v>
      </c>
      <c r="B49" s="65">
        <v>37</v>
      </c>
      <c r="C49" s="65">
        <v>41</v>
      </c>
      <c r="D49" s="65">
        <v>41</v>
      </c>
      <c r="E49" s="65">
        <v>55</v>
      </c>
      <c r="F49" s="67">
        <v>174</v>
      </c>
      <c r="G49" s="65">
        <v>51</v>
      </c>
      <c r="H49" s="65">
        <v>59</v>
      </c>
      <c r="I49" s="65">
        <v>52</v>
      </c>
      <c r="J49" s="65">
        <v>63</v>
      </c>
      <c r="K49" s="67">
        <v>225</v>
      </c>
      <c r="L49" s="65">
        <v>61</v>
      </c>
      <c r="M49" s="65">
        <v>71</v>
      </c>
      <c r="N49" s="65">
        <v>52.834528148300016</v>
      </c>
      <c r="O49" s="93"/>
      <c r="P49" s="85"/>
    </row>
    <row r="50" spans="1:18" ht="10.5" customHeight="1" x14ac:dyDescent="0.3">
      <c r="B50" s="4"/>
      <c r="C50" s="4"/>
      <c r="D50" s="4"/>
      <c r="E50" s="4"/>
      <c r="F50" s="36"/>
      <c r="G50" s="4"/>
      <c r="H50" s="4"/>
      <c r="I50" s="4"/>
      <c r="J50" s="4"/>
      <c r="K50" s="36"/>
      <c r="L50" s="4"/>
      <c r="M50" s="4"/>
      <c r="N50" s="4"/>
      <c r="O50" s="85"/>
      <c r="P50" s="85"/>
    </row>
    <row r="51" spans="1:18" ht="13.5" x14ac:dyDescent="0.25">
      <c r="A51" s="2" t="s">
        <v>2</v>
      </c>
      <c r="B51" s="5">
        <v>0.13100000000000001</v>
      </c>
      <c r="C51" s="5">
        <v>0.152</v>
      </c>
      <c r="D51" s="5">
        <v>0.15</v>
      </c>
      <c r="E51" s="5">
        <v>0.20899999999999999</v>
      </c>
      <c r="F51" s="68">
        <v>0.161</v>
      </c>
      <c r="G51" s="5">
        <v>0.2</v>
      </c>
      <c r="H51" s="5">
        <v>0.47399999999999998</v>
      </c>
      <c r="I51" s="5">
        <v>0.42499999999999999</v>
      </c>
      <c r="J51" s="5">
        <v>0.22</v>
      </c>
      <c r="K51" s="68">
        <v>0.32200000000000001</v>
      </c>
      <c r="L51" s="5">
        <v>0.3</v>
      </c>
      <c r="M51" s="5">
        <v>0.112</v>
      </c>
      <c r="N51" s="5">
        <v>9.5000000000000001E-2</v>
      </c>
      <c r="O51" s="85"/>
      <c r="P51" s="85"/>
    </row>
    <row r="52" spans="1:18" ht="13.5" x14ac:dyDescent="0.25">
      <c r="A52" s="10" t="s">
        <v>27</v>
      </c>
      <c r="B52" s="5">
        <v>0.14799999999999999</v>
      </c>
      <c r="C52" s="5">
        <v>0.16300000000000001</v>
      </c>
      <c r="D52" s="5">
        <v>0.185</v>
      </c>
      <c r="E52" s="5">
        <v>0.21199999999999999</v>
      </c>
      <c r="F52" s="68">
        <v>0.17799999999999999</v>
      </c>
      <c r="G52" s="5">
        <v>0.17</v>
      </c>
      <c r="H52" s="5">
        <v>0.161</v>
      </c>
      <c r="I52" s="5">
        <v>0.16700000000000001</v>
      </c>
      <c r="J52" s="5">
        <v>0.19900000000000001</v>
      </c>
      <c r="K52" s="68">
        <v>0.17399999999999999</v>
      </c>
      <c r="L52" s="5">
        <v>0.157</v>
      </c>
      <c r="M52" s="5">
        <v>0.17599999999999999</v>
      </c>
      <c r="N52" s="5">
        <v>0.15518284070220717</v>
      </c>
      <c r="O52" s="85"/>
      <c r="P52" s="85"/>
    </row>
    <row r="53" spans="1:18" ht="13.5" x14ac:dyDescent="0.25">
      <c r="A53" s="2" t="s">
        <v>6</v>
      </c>
      <c r="B53" s="5">
        <v>0.14799999999999999</v>
      </c>
      <c r="C53" s="5">
        <v>0.16300000000000001</v>
      </c>
      <c r="D53" s="5">
        <v>0.185</v>
      </c>
      <c r="E53" s="5">
        <v>0.21199999999999999</v>
      </c>
      <c r="F53" s="68">
        <v>0.17799999999999999</v>
      </c>
      <c r="G53" s="5">
        <v>0.17</v>
      </c>
      <c r="H53" s="5">
        <v>0.161</v>
      </c>
      <c r="I53" s="5">
        <v>0.16700000000000001</v>
      </c>
      <c r="J53" s="5">
        <v>0.19900000000000001</v>
      </c>
      <c r="K53" s="68">
        <v>0.17399999999999999</v>
      </c>
      <c r="L53" s="5">
        <v>0.157</v>
      </c>
      <c r="M53" s="5">
        <v>0.17599999999999999</v>
      </c>
      <c r="N53" s="5">
        <v>0.15518284070220717</v>
      </c>
      <c r="O53" s="85"/>
      <c r="P53" s="85"/>
    </row>
    <row r="54" spans="1:18" s="10" customFormat="1" ht="13.5" x14ac:dyDescent="0.25"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</row>
    <row r="55" spans="1:18" s="6" customFormat="1" ht="3" customHeight="1" x14ac:dyDescent="0.25">
      <c r="A55" s="81"/>
      <c r="B55" s="82"/>
      <c r="C55" s="82"/>
      <c r="D55" s="82"/>
      <c r="E55" s="82"/>
      <c r="F55" s="83"/>
      <c r="G55" s="82"/>
      <c r="H55" s="82"/>
      <c r="I55" s="82"/>
      <c r="J55" s="82"/>
      <c r="K55" s="83"/>
      <c r="L55" s="82"/>
      <c r="M55" s="82"/>
      <c r="N55" s="82"/>
      <c r="O55" s="88"/>
      <c r="P55" s="88"/>
    </row>
    <row r="56" spans="1:18" s="85" customFormat="1" ht="13.5" x14ac:dyDescent="0.25">
      <c r="A56" s="10"/>
      <c r="B56" s="86"/>
      <c r="C56" s="86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</row>
    <row r="57" spans="1:18" ht="15" x14ac:dyDescent="0.3">
      <c r="A57" s="59" t="s">
        <v>140</v>
      </c>
      <c r="B57" s="3"/>
      <c r="C57" s="3"/>
      <c r="D57" s="3"/>
      <c r="E57" s="3"/>
      <c r="F57" s="7"/>
      <c r="G57" s="3"/>
      <c r="H57" s="3"/>
      <c r="I57" s="3"/>
      <c r="J57" s="3"/>
      <c r="K57" s="7"/>
      <c r="L57" s="3"/>
      <c r="M57" s="3"/>
      <c r="N57" s="3"/>
      <c r="O57" s="85"/>
      <c r="P57" s="85"/>
    </row>
    <row r="58" spans="1:18" ht="15" x14ac:dyDescent="0.3">
      <c r="A58" s="59" t="s">
        <v>29</v>
      </c>
      <c r="B58" s="3"/>
      <c r="C58" s="3"/>
      <c r="D58" s="3"/>
      <c r="E58" s="3"/>
      <c r="F58" s="7"/>
      <c r="G58" s="3"/>
      <c r="H58" s="3"/>
      <c r="I58" s="3"/>
      <c r="J58" s="3"/>
      <c r="K58" s="7"/>
      <c r="L58" s="3"/>
      <c r="M58" s="3"/>
      <c r="N58" s="3"/>
      <c r="O58" s="85"/>
      <c r="P58" s="85"/>
    </row>
    <row r="59" spans="1:18" x14ac:dyDescent="0.3">
      <c r="A59" s="76" t="s">
        <v>139</v>
      </c>
      <c r="B59" s="32" t="s">
        <v>7</v>
      </c>
      <c r="C59" s="32" t="s">
        <v>8</v>
      </c>
      <c r="D59" s="32" t="s">
        <v>9</v>
      </c>
      <c r="E59" s="32" t="s">
        <v>10</v>
      </c>
      <c r="F59" s="34" t="s">
        <v>11</v>
      </c>
      <c r="G59" s="32" t="s">
        <v>12</v>
      </c>
      <c r="H59" s="32" t="s">
        <v>13</v>
      </c>
      <c r="I59" s="32" t="s">
        <v>14</v>
      </c>
      <c r="J59" s="32" t="s">
        <v>15</v>
      </c>
      <c r="K59" s="34" t="s">
        <v>16</v>
      </c>
      <c r="L59" s="32" t="s">
        <v>55</v>
      </c>
      <c r="M59" s="32" t="s">
        <v>147</v>
      </c>
      <c r="N59" s="32" t="s">
        <v>170</v>
      </c>
      <c r="O59" s="85"/>
      <c r="P59" s="85"/>
    </row>
    <row r="60" spans="1:18" ht="13.5" x14ac:dyDescent="0.25">
      <c r="A60" s="2" t="s">
        <v>0</v>
      </c>
      <c r="B60" s="4">
        <v>198</v>
      </c>
      <c r="C60" s="4">
        <v>206</v>
      </c>
      <c r="D60" s="4">
        <v>207</v>
      </c>
      <c r="E60" s="4">
        <v>286</v>
      </c>
      <c r="F60" s="44">
        <v>897</v>
      </c>
      <c r="G60" s="4">
        <v>266</v>
      </c>
      <c r="H60" s="4">
        <v>267</v>
      </c>
      <c r="I60" s="4">
        <v>247</v>
      </c>
      <c r="J60" s="4">
        <v>325</v>
      </c>
      <c r="K60" s="44">
        <v>1105</v>
      </c>
      <c r="L60" s="4">
        <v>316</v>
      </c>
      <c r="M60" s="4">
        <v>314</v>
      </c>
      <c r="N60" s="4">
        <v>322.62001255590002</v>
      </c>
      <c r="O60" s="93"/>
      <c r="P60" s="93"/>
    </row>
    <row r="61" spans="1:18" ht="13.5" x14ac:dyDescent="0.25">
      <c r="A61" s="2" t="s">
        <v>18</v>
      </c>
      <c r="B61" s="4">
        <v>-77</v>
      </c>
      <c r="C61" s="4">
        <v>-79</v>
      </c>
      <c r="D61" s="4">
        <v>-79</v>
      </c>
      <c r="E61" s="4">
        <v>-110</v>
      </c>
      <c r="F61" s="44">
        <v>-345</v>
      </c>
      <c r="G61" s="4">
        <v>-109</v>
      </c>
      <c r="H61" s="4">
        <v>-106</v>
      </c>
      <c r="I61" s="4">
        <v>-94</v>
      </c>
      <c r="J61" s="4">
        <v>-118</v>
      </c>
      <c r="K61" s="44">
        <v>-426</v>
      </c>
      <c r="L61" s="4">
        <v>-111</v>
      </c>
      <c r="M61" s="4">
        <v>-111</v>
      </c>
      <c r="N61" s="4">
        <v>-122.5884685739</v>
      </c>
      <c r="O61" s="93"/>
      <c r="P61" s="93"/>
      <c r="R61" s="78"/>
    </row>
    <row r="62" spans="1:18" x14ac:dyDescent="0.3">
      <c r="A62" s="64" t="s">
        <v>17</v>
      </c>
      <c r="B62" s="65">
        <v>121</v>
      </c>
      <c r="C62" s="65">
        <v>128</v>
      </c>
      <c r="D62" s="65">
        <v>128</v>
      </c>
      <c r="E62" s="65">
        <v>175</v>
      </c>
      <c r="F62" s="67">
        <v>552</v>
      </c>
      <c r="G62" s="65">
        <v>157</v>
      </c>
      <c r="H62" s="65">
        <v>162</v>
      </c>
      <c r="I62" s="65">
        <v>154</v>
      </c>
      <c r="J62" s="65">
        <v>207</v>
      </c>
      <c r="K62" s="67">
        <v>679</v>
      </c>
      <c r="L62" s="65">
        <v>206</v>
      </c>
      <c r="M62" s="65">
        <v>203</v>
      </c>
      <c r="N62" s="65">
        <v>200.43154398199999</v>
      </c>
      <c r="O62" s="93"/>
      <c r="P62" s="93"/>
      <c r="Q62" s="1"/>
      <c r="R62" s="79"/>
    </row>
    <row r="63" spans="1:18" ht="10.5" customHeight="1" x14ac:dyDescent="0.3">
      <c r="B63" s="4"/>
      <c r="C63" s="4"/>
      <c r="D63" s="4"/>
      <c r="E63" s="4"/>
      <c r="F63" s="36"/>
      <c r="G63" s="4"/>
      <c r="H63" s="4"/>
      <c r="I63" s="4"/>
      <c r="J63" s="4"/>
      <c r="K63" s="36"/>
      <c r="L63" s="4"/>
      <c r="M63" s="4"/>
      <c r="N63" s="4"/>
      <c r="O63" s="85"/>
      <c r="P63" s="90"/>
      <c r="Q63" s="1"/>
      <c r="R63" s="79"/>
    </row>
    <row r="64" spans="1:18" x14ac:dyDescent="0.3">
      <c r="A64" s="10" t="s">
        <v>19</v>
      </c>
      <c r="B64" s="4">
        <v>-88</v>
      </c>
      <c r="C64" s="4">
        <v>-92</v>
      </c>
      <c r="D64" s="4">
        <v>-88</v>
      </c>
      <c r="E64" s="4">
        <v>-114</v>
      </c>
      <c r="F64" s="44">
        <v>-381</v>
      </c>
      <c r="G64" s="4">
        <v>-117</v>
      </c>
      <c r="H64" s="4">
        <v>-116</v>
      </c>
      <c r="I64" s="4">
        <v>-100</v>
      </c>
      <c r="J64" s="4">
        <v>-133</v>
      </c>
      <c r="K64" s="44">
        <v>-467</v>
      </c>
      <c r="L64" s="4">
        <v>-151</v>
      </c>
      <c r="M64" s="4">
        <v>-151</v>
      </c>
      <c r="N64" s="4">
        <v>-130.02612955110001</v>
      </c>
      <c r="O64" s="93"/>
      <c r="P64" s="93"/>
      <c r="Q64" s="1"/>
      <c r="R64" s="79"/>
    </row>
    <row r="65" spans="1:18" ht="13.5" x14ac:dyDescent="0.25">
      <c r="A65" s="10" t="s">
        <v>20</v>
      </c>
      <c r="B65" s="4">
        <v>-17</v>
      </c>
      <c r="C65" s="4">
        <v>-12</v>
      </c>
      <c r="D65" s="4">
        <v>-14</v>
      </c>
      <c r="E65" s="4">
        <v>-14</v>
      </c>
      <c r="F65" s="44">
        <v>-57</v>
      </c>
      <c r="G65" s="4">
        <v>-18</v>
      </c>
      <c r="H65" s="4">
        <v>-17</v>
      </c>
      <c r="I65" s="4">
        <v>-19</v>
      </c>
      <c r="J65" s="4">
        <v>-18</v>
      </c>
      <c r="K65" s="44">
        <v>-72</v>
      </c>
      <c r="L65" s="4">
        <v>-22</v>
      </c>
      <c r="M65" s="4">
        <v>-22</v>
      </c>
      <c r="N65" s="4">
        <v>-22.205132731300001</v>
      </c>
      <c r="O65" s="93"/>
      <c r="P65" s="93"/>
    </row>
    <row r="66" spans="1:18" x14ac:dyDescent="0.3">
      <c r="A66" s="66" t="s">
        <v>21</v>
      </c>
      <c r="B66" s="65">
        <v>16</v>
      </c>
      <c r="C66" s="65">
        <v>24</v>
      </c>
      <c r="D66" s="65">
        <v>26</v>
      </c>
      <c r="E66" s="65">
        <v>47</v>
      </c>
      <c r="F66" s="67">
        <v>113</v>
      </c>
      <c r="G66" s="65">
        <v>21</v>
      </c>
      <c r="H66" s="65">
        <v>28</v>
      </c>
      <c r="I66" s="65">
        <v>35</v>
      </c>
      <c r="J66" s="65">
        <v>56</v>
      </c>
      <c r="K66" s="67">
        <v>140</v>
      </c>
      <c r="L66" s="65">
        <v>33</v>
      </c>
      <c r="M66" s="65">
        <v>31</v>
      </c>
      <c r="N66" s="65">
        <v>47.800281699599921</v>
      </c>
      <c r="O66" s="93"/>
      <c r="P66" s="93"/>
      <c r="Q66" s="1"/>
      <c r="R66" s="79"/>
    </row>
    <row r="67" spans="1:18" ht="10.5" customHeight="1" x14ac:dyDescent="0.3">
      <c r="B67" s="4"/>
      <c r="C67" s="4"/>
      <c r="D67" s="4"/>
      <c r="E67" s="4"/>
      <c r="F67" s="36"/>
      <c r="G67" s="4"/>
      <c r="H67" s="4"/>
      <c r="I67" s="4"/>
      <c r="J67" s="4"/>
      <c r="K67" s="36"/>
      <c r="L67" s="4"/>
      <c r="M67" s="4"/>
      <c r="N67" s="4"/>
      <c r="O67" s="85"/>
      <c r="P67" s="85"/>
    </row>
    <row r="68" spans="1:18" ht="13.5" x14ac:dyDescent="0.25">
      <c r="A68" s="10" t="s">
        <v>23</v>
      </c>
      <c r="B68" s="4">
        <v>0</v>
      </c>
      <c r="C68" s="4">
        <v>0</v>
      </c>
      <c r="D68" s="4">
        <v>0</v>
      </c>
      <c r="E68" s="4">
        <v>0</v>
      </c>
      <c r="F68" s="44">
        <v>0</v>
      </c>
      <c r="G68" s="4">
        <v>0</v>
      </c>
      <c r="H68" s="4">
        <v>0</v>
      </c>
      <c r="I68" s="4">
        <v>-2</v>
      </c>
      <c r="J68" s="4">
        <v>0</v>
      </c>
      <c r="K68" s="44">
        <v>-2</v>
      </c>
      <c r="L68" s="4">
        <v>0</v>
      </c>
      <c r="M68" s="4">
        <v>0</v>
      </c>
      <c r="N68" s="4">
        <v>0</v>
      </c>
      <c r="O68" s="93"/>
      <c r="P68" s="93"/>
    </row>
    <row r="69" spans="1:18" x14ac:dyDescent="0.3">
      <c r="A69" s="64" t="s">
        <v>1</v>
      </c>
      <c r="B69" s="65">
        <v>16</v>
      </c>
      <c r="C69" s="65">
        <v>24</v>
      </c>
      <c r="D69" s="65">
        <v>26</v>
      </c>
      <c r="E69" s="65">
        <v>47</v>
      </c>
      <c r="F69" s="67">
        <v>113</v>
      </c>
      <c r="G69" s="65">
        <v>21</v>
      </c>
      <c r="H69" s="65">
        <v>28</v>
      </c>
      <c r="I69" s="65">
        <v>33</v>
      </c>
      <c r="J69" s="65">
        <v>56</v>
      </c>
      <c r="K69" s="67">
        <v>138</v>
      </c>
      <c r="L69" s="65">
        <v>33</v>
      </c>
      <c r="M69" s="65">
        <v>31</v>
      </c>
      <c r="N69" s="65">
        <v>47.800281699599921</v>
      </c>
      <c r="O69" s="93"/>
      <c r="P69" s="93"/>
    </row>
    <row r="70" spans="1:18" ht="10.5" customHeight="1" x14ac:dyDescent="0.3">
      <c r="B70" s="4"/>
      <c r="C70" s="4"/>
      <c r="D70" s="4"/>
      <c r="E70" s="4"/>
      <c r="F70" s="36"/>
      <c r="G70" s="4"/>
      <c r="H70" s="4"/>
      <c r="I70" s="4"/>
      <c r="J70" s="4"/>
      <c r="K70" s="36"/>
      <c r="L70" s="4"/>
      <c r="M70" s="4"/>
      <c r="N70" s="4"/>
    </row>
    <row r="71" spans="1:18" ht="13.5" x14ac:dyDescent="0.25">
      <c r="A71" s="2" t="s">
        <v>2</v>
      </c>
      <c r="B71" s="5">
        <v>0.54700000000000004</v>
      </c>
      <c r="C71" s="5">
        <v>0.60899999999999999</v>
      </c>
      <c r="D71" s="5">
        <v>0.69699999999999995</v>
      </c>
      <c r="E71" s="5">
        <v>0.628</v>
      </c>
      <c r="F71" s="68">
        <v>0.621</v>
      </c>
      <c r="G71" s="5">
        <v>0.34300000000000003</v>
      </c>
      <c r="H71" s="5">
        <v>0.29599999999999999</v>
      </c>
      <c r="I71" s="5">
        <v>0.19500000000000001</v>
      </c>
      <c r="J71" s="5">
        <v>0.13700000000000001</v>
      </c>
      <c r="K71" s="68">
        <v>0.23200000000000001</v>
      </c>
      <c r="L71" s="5">
        <v>0.19</v>
      </c>
      <c r="M71" s="5">
        <v>0.17599999999999999</v>
      </c>
      <c r="N71" s="5">
        <v>0.30499999999999999</v>
      </c>
    </row>
    <row r="72" spans="1:18" ht="13.5" x14ac:dyDescent="0.25">
      <c r="A72" s="10" t="s">
        <v>27</v>
      </c>
      <c r="B72" s="5">
        <v>8.1000000000000003E-2</v>
      </c>
      <c r="C72" s="5">
        <v>0.115</v>
      </c>
      <c r="D72" s="5">
        <v>0.126</v>
      </c>
      <c r="E72" s="5">
        <v>0.16400000000000001</v>
      </c>
      <c r="F72" s="68">
        <v>0.126</v>
      </c>
      <c r="G72" s="5">
        <v>7.9000000000000001E-2</v>
      </c>
      <c r="H72" s="5">
        <v>0.105</v>
      </c>
      <c r="I72" s="5">
        <v>0.14000000000000001</v>
      </c>
      <c r="J72" s="5">
        <v>0.17199999999999999</v>
      </c>
      <c r="K72" s="68">
        <v>0.127</v>
      </c>
      <c r="L72" s="5">
        <v>0.105</v>
      </c>
      <c r="M72" s="5">
        <v>9.8000000000000004E-2</v>
      </c>
      <c r="N72" s="5">
        <v>0.14799999999999999</v>
      </c>
    </row>
    <row r="73" spans="1:18" ht="13.5" x14ac:dyDescent="0.25">
      <c r="A73" s="2" t="s">
        <v>6</v>
      </c>
      <c r="B73" s="5">
        <v>8.0808080808080815E-2</v>
      </c>
      <c r="C73" s="5">
        <v>0.115</v>
      </c>
      <c r="D73" s="5">
        <v>0.12560386473429952</v>
      </c>
      <c r="E73" s="5">
        <v>0.16433566433566432</v>
      </c>
      <c r="F73" s="68">
        <v>0.12597547380156077</v>
      </c>
      <c r="G73" s="5">
        <v>7.8947368421052627E-2</v>
      </c>
      <c r="H73" s="5">
        <v>0.10486891385767791</v>
      </c>
      <c r="I73" s="5">
        <v>0.13360323886639677</v>
      </c>
      <c r="J73" s="5">
        <v>0.1723076923076923</v>
      </c>
      <c r="K73" s="68">
        <v>0.1248868778280543</v>
      </c>
      <c r="L73" s="5">
        <v>0.105</v>
      </c>
      <c r="M73" s="5">
        <v>9.8000000000000004E-2</v>
      </c>
      <c r="N73" s="5">
        <v>0.14799999999999999</v>
      </c>
    </row>
    <row r="74" spans="1:18" s="10" customFormat="1" ht="13.5" x14ac:dyDescent="0.25">
      <c r="B74" s="84"/>
      <c r="C74" s="84">
        <f>+(C66+B66)/(C60+B60)</f>
        <v>9.9009900990099015E-2</v>
      </c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</row>
    <row r="75" spans="1:18" s="6" customFormat="1" ht="3" customHeight="1" x14ac:dyDescent="0.25">
      <c r="A75" s="81"/>
      <c r="B75" s="82"/>
      <c r="C75" s="82"/>
      <c r="D75" s="82"/>
      <c r="E75" s="82"/>
      <c r="F75" s="83"/>
      <c r="G75" s="82"/>
      <c r="H75" s="82"/>
      <c r="I75" s="82"/>
      <c r="J75" s="82"/>
      <c r="K75" s="83"/>
      <c r="L75" s="82"/>
      <c r="M75" s="82"/>
      <c r="N75" s="82"/>
      <c r="O75" s="14"/>
      <c r="P75" s="14"/>
    </row>
    <row r="76" spans="1:18" s="85" customFormat="1" ht="13.5" x14ac:dyDescent="0.25">
      <c r="A76" s="10"/>
      <c r="B76" s="86"/>
      <c r="C76" s="86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</row>
    <row r="77" spans="1:18" ht="15" x14ac:dyDescent="0.3">
      <c r="A77" s="59" t="s">
        <v>140</v>
      </c>
      <c r="B77" s="3"/>
      <c r="C77" s="3"/>
      <c r="D77" s="3"/>
      <c r="E77" s="3"/>
      <c r="F77" s="7"/>
      <c r="G77" s="3"/>
      <c r="H77" s="3"/>
      <c r="I77" s="3"/>
      <c r="J77" s="3"/>
      <c r="K77" s="7"/>
      <c r="L77" s="3"/>
      <c r="M77" s="3"/>
      <c r="N77" s="3"/>
    </row>
    <row r="78" spans="1:18" ht="15" x14ac:dyDescent="0.3">
      <c r="A78" s="59" t="s">
        <v>145</v>
      </c>
      <c r="B78" s="3"/>
      <c r="C78" s="3"/>
      <c r="D78" s="3"/>
      <c r="E78" s="3"/>
      <c r="F78" s="7"/>
      <c r="G78" s="3"/>
      <c r="H78" s="3"/>
      <c r="I78" s="3"/>
      <c r="J78" s="3"/>
      <c r="K78" s="7"/>
      <c r="L78" s="3"/>
      <c r="M78" s="3"/>
      <c r="N78" s="3"/>
    </row>
    <row r="79" spans="1:18" x14ac:dyDescent="0.3">
      <c r="A79" s="76" t="s">
        <v>139</v>
      </c>
      <c r="B79" s="32" t="s">
        <v>7</v>
      </c>
      <c r="C79" s="32" t="s">
        <v>8</v>
      </c>
      <c r="D79" s="32" t="s">
        <v>9</v>
      </c>
      <c r="E79" s="32" t="s">
        <v>10</v>
      </c>
      <c r="F79" s="34" t="s">
        <v>11</v>
      </c>
      <c r="G79" s="32" t="s">
        <v>12</v>
      </c>
      <c r="H79" s="32" t="s">
        <v>13</v>
      </c>
      <c r="I79" s="32" t="s">
        <v>14</v>
      </c>
      <c r="J79" s="32" t="s">
        <v>15</v>
      </c>
      <c r="K79" s="34" t="s">
        <v>16</v>
      </c>
      <c r="L79" s="32" t="s">
        <v>55</v>
      </c>
      <c r="M79" s="32" t="s">
        <v>147</v>
      </c>
      <c r="N79" s="32" t="s">
        <v>170</v>
      </c>
    </row>
    <row r="80" spans="1:18" ht="13.5" x14ac:dyDescent="0.25">
      <c r="A80" s="2" t="s">
        <v>0</v>
      </c>
      <c r="B80" s="4">
        <v>15</v>
      </c>
      <c r="C80" s="4">
        <v>15</v>
      </c>
      <c r="D80" s="4">
        <v>16</v>
      </c>
      <c r="E80" s="4">
        <v>26</v>
      </c>
      <c r="F80" s="44">
        <v>72</v>
      </c>
      <c r="G80" s="4">
        <v>22</v>
      </c>
      <c r="H80" s="4">
        <v>23</v>
      </c>
      <c r="I80" s="4">
        <v>23</v>
      </c>
      <c r="J80" s="4">
        <v>36</v>
      </c>
      <c r="K80" s="44">
        <v>104</v>
      </c>
      <c r="L80" s="4">
        <v>32</v>
      </c>
      <c r="M80" s="4">
        <v>45</v>
      </c>
      <c r="N80" s="4">
        <v>39.360349384200006</v>
      </c>
      <c r="O80" s="93"/>
      <c r="P80" s="93"/>
    </row>
    <row r="81" spans="1:18" x14ac:dyDescent="0.3">
      <c r="A81" s="2" t="s">
        <v>18</v>
      </c>
      <c r="B81" s="4">
        <v>-3</v>
      </c>
      <c r="C81" s="4">
        <v>-3</v>
      </c>
      <c r="D81" s="4">
        <v>-3</v>
      </c>
      <c r="E81" s="4">
        <v>-7</v>
      </c>
      <c r="F81" s="44">
        <v>-16</v>
      </c>
      <c r="G81" s="4">
        <v>-4</v>
      </c>
      <c r="H81" s="4">
        <v>-5</v>
      </c>
      <c r="I81" s="4">
        <v>-6</v>
      </c>
      <c r="J81" s="4">
        <v>-13</v>
      </c>
      <c r="K81" s="44">
        <v>-28</v>
      </c>
      <c r="L81" s="4">
        <v>-9</v>
      </c>
      <c r="M81" s="4">
        <v>-19</v>
      </c>
      <c r="N81" s="4">
        <v>-14.894852144400001</v>
      </c>
      <c r="O81" s="93"/>
      <c r="P81" s="93"/>
      <c r="Q81" s="1"/>
      <c r="R81" s="79"/>
    </row>
    <row r="82" spans="1:18" x14ac:dyDescent="0.3">
      <c r="A82" s="64" t="s">
        <v>17</v>
      </c>
      <c r="B82" s="65">
        <v>12</v>
      </c>
      <c r="C82" s="65">
        <v>12</v>
      </c>
      <c r="D82" s="65">
        <v>13</v>
      </c>
      <c r="E82" s="65">
        <v>19</v>
      </c>
      <c r="F82" s="67">
        <v>56</v>
      </c>
      <c r="G82" s="65">
        <v>18</v>
      </c>
      <c r="H82" s="65">
        <v>18</v>
      </c>
      <c r="I82" s="65">
        <v>17</v>
      </c>
      <c r="J82" s="65">
        <v>23</v>
      </c>
      <c r="K82" s="67">
        <v>76</v>
      </c>
      <c r="L82" s="65">
        <v>23</v>
      </c>
      <c r="M82" s="65">
        <v>25</v>
      </c>
      <c r="N82" s="65">
        <v>24.465497239800008</v>
      </c>
      <c r="O82" s="93"/>
      <c r="P82" s="93"/>
      <c r="Q82" s="1"/>
      <c r="R82" s="79"/>
    </row>
    <row r="83" spans="1:18" ht="10.5" customHeight="1" x14ac:dyDescent="0.3">
      <c r="B83" s="4"/>
      <c r="C83" s="4"/>
      <c r="D83" s="4"/>
      <c r="E83" s="4"/>
      <c r="F83" s="36"/>
      <c r="G83" s="4"/>
      <c r="H83" s="4"/>
      <c r="I83" s="4"/>
      <c r="J83" s="4"/>
      <c r="K83" s="36"/>
      <c r="L83" s="4"/>
      <c r="M83" s="4"/>
      <c r="N83" s="4"/>
      <c r="O83" s="85"/>
      <c r="P83" s="90"/>
      <c r="Q83" s="1"/>
      <c r="R83" s="79"/>
    </row>
    <row r="84" spans="1:18" x14ac:dyDescent="0.3">
      <c r="A84" s="10" t="s">
        <v>19</v>
      </c>
      <c r="B84" s="4">
        <v>-12</v>
      </c>
      <c r="C84" s="4">
        <v>-8</v>
      </c>
      <c r="D84" s="4">
        <v>-7</v>
      </c>
      <c r="E84" s="4">
        <v>-13</v>
      </c>
      <c r="F84" s="44">
        <v>-40</v>
      </c>
      <c r="G84" s="4">
        <v>-15</v>
      </c>
      <c r="H84" s="4">
        <v>-16</v>
      </c>
      <c r="I84" s="4">
        <v>-12</v>
      </c>
      <c r="J84" s="4">
        <v>-12</v>
      </c>
      <c r="K84" s="44">
        <v>-55</v>
      </c>
      <c r="L84" s="4">
        <v>-17</v>
      </c>
      <c r="M84" s="4">
        <v>-18</v>
      </c>
      <c r="N84" s="4">
        <v>-16.471307418000002</v>
      </c>
      <c r="O84" s="93"/>
      <c r="P84" s="93"/>
      <c r="Q84" s="1"/>
      <c r="R84" s="79"/>
    </row>
    <row r="85" spans="1:18" x14ac:dyDescent="0.3">
      <c r="A85" s="10" t="s">
        <v>20</v>
      </c>
      <c r="B85" s="4">
        <v>-3</v>
      </c>
      <c r="C85" s="4">
        <v>-4</v>
      </c>
      <c r="D85" s="4">
        <v>-4</v>
      </c>
      <c r="E85" s="4">
        <v>-6</v>
      </c>
      <c r="F85" s="44">
        <v>-17</v>
      </c>
      <c r="G85" s="4">
        <v>-5</v>
      </c>
      <c r="H85" s="4">
        <v>-6</v>
      </c>
      <c r="I85" s="4">
        <v>-5</v>
      </c>
      <c r="J85" s="4">
        <v>-7</v>
      </c>
      <c r="K85" s="44">
        <v>-23</v>
      </c>
      <c r="L85" s="4">
        <v>-8</v>
      </c>
      <c r="M85" s="4">
        <v>-7</v>
      </c>
      <c r="N85" s="4">
        <v>-5.8680991847000001</v>
      </c>
      <c r="O85" s="93"/>
      <c r="P85" s="93"/>
      <c r="Q85" s="1"/>
      <c r="R85" s="79"/>
    </row>
    <row r="86" spans="1:18" x14ac:dyDescent="0.3">
      <c r="A86" s="66" t="s">
        <v>21</v>
      </c>
      <c r="B86" s="65">
        <v>-2</v>
      </c>
      <c r="C86" s="65">
        <v>0</v>
      </c>
      <c r="D86" s="65">
        <v>2</v>
      </c>
      <c r="E86" s="65">
        <v>0</v>
      </c>
      <c r="F86" s="67">
        <v>0</v>
      </c>
      <c r="G86" s="65">
        <v>-2</v>
      </c>
      <c r="H86" s="65">
        <v>-4</v>
      </c>
      <c r="I86" s="65">
        <v>0</v>
      </c>
      <c r="J86" s="65">
        <v>4</v>
      </c>
      <c r="K86" s="67">
        <v>-2</v>
      </c>
      <c r="L86" s="65">
        <v>-2</v>
      </c>
      <c r="M86" s="65">
        <v>0</v>
      </c>
      <c r="N86" s="65">
        <v>1.9260906371000075</v>
      </c>
      <c r="O86" s="93"/>
      <c r="P86" s="93"/>
    </row>
    <row r="87" spans="1:18" ht="10.5" customHeight="1" x14ac:dyDescent="0.3">
      <c r="B87" s="4"/>
      <c r="C87" s="4"/>
      <c r="D87" s="4"/>
      <c r="E87" s="4"/>
      <c r="F87" s="36"/>
      <c r="G87" s="4"/>
      <c r="H87" s="4"/>
      <c r="I87" s="4"/>
      <c r="J87" s="4"/>
      <c r="K87" s="36"/>
      <c r="L87" s="4"/>
      <c r="M87" s="4"/>
      <c r="N87" s="4"/>
      <c r="O87" s="85"/>
      <c r="P87" s="85"/>
    </row>
    <row r="88" spans="1:18" ht="13.5" x14ac:dyDescent="0.25">
      <c r="A88" s="10" t="s">
        <v>23</v>
      </c>
      <c r="B88" s="4">
        <v>0</v>
      </c>
      <c r="C88" s="4">
        <v>0</v>
      </c>
      <c r="D88" s="4">
        <v>0</v>
      </c>
      <c r="E88" s="4">
        <v>0</v>
      </c>
      <c r="F88" s="44">
        <v>0</v>
      </c>
      <c r="G88" s="4">
        <v>0</v>
      </c>
      <c r="H88" s="4">
        <v>0</v>
      </c>
      <c r="I88" s="4">
        <v>0</v>
      </c>
      <c r="J88" s="4">
        <v>0</v>
      </c>
      <c r="K88" s="44">
        <v>0</v>
      </c>
      <c r="L88" s="4">
        <v>-0.3</v>
      </c>
      <c r="M88" s="4">
        <v>-0.42678500000000003</v>
      </c>
      <c r="N88" s="4">
        <v>0</v>
      </c>
      <c r="O88" s="93"/>
      <c r="P88" s="93"/>
    </row>
    <row r="89" spans="1:18" x14ac:dyDescent="0.3">
      <c r="A89" s="64" t="s">
        <v>1</v>
      </c>
      <c r="B89" s="65">
        <v>-2</v>
      </c>
      <c r="C89" s="65">
        <v>0</v>
      </c>
      <c r="D89" s="65">
        <v>2</v>
      </c>
      <c r="E89" s="65">
        <v>0</v>
      </c>
      <c r="F89" s="67">
        <v>0</v>
      </c>
      <c r="G89" s="65">
        <v>-2</v>
      </c>
      <c r="H89" s="65">
        <v>-4</v>
      </c>
      <c r="I89" s="65">
        <v>0</v>
      </c>
      <c r="J89" s="65">
        <v>4</v>
      </c>
      <c r="K89" s="67">
        <v>-2</v>
      </c>
      <c r="L89" s="65">
        <v>-2.2999999999999998</v>
      </c>
      <c r="M89" s="65">
        <v>-0.42678500000000003</v>
      </c>
      <c r="N89" s="65">
        <v>1.9260906371000075</v>
      </c>
      <c r="O89" s="93"/>
      <c r="P89" s="93"/>
    </row>
    <row r="90" spans="1:18" ht="10.5" customHeight="1" x14ac:dyDescent="0.3">
      <c r="B90" s="4"/>
      <c r="C90" s="4"/>
      <c r="D90" s="4"/>
      <c r="E90" s="4"/>
      <c r="F90" s="36"/>
      <c r="G90" s="4"/>
      <c r="H90" s="4"/>
      <c r="I90" s="4"/>
      <c r="J90" s="4"/>
      <c r="K90" s="36"/>
      <c r="L90" s="4"/>
      <c r="M90" s="4"/>
      <c r="N90" s="4"/>
    </row>
    <row r="91" spans="1:18" ht="13.5" x14ac:dyDescent="0.25">
      <c r="A91" s="2" t="s">
        <v>2</v>
      </c>
      <c r="B91" s="5">
        <v>2.75</v>
      </c>
      <c r="C91" s="5">
        <v>2</v>
      </c>
      <c r="D91" s="5">
        <v>1.0129999999999999</v>
      </c>
      <c r="E91" s="5">
        <v>1.161</v>
      </c>
      <c r="F91" s="68">
        <v>1.468</v>
      </c>
      <c r="G91" s="5">
        <v>0.46700000000000003</v>
      </c>
      <c r="H91" s="5">
        <v>0.47799999999999998</v>
      </c>
      <c r="I91" s="5">
        <v>0.45800000000000002</v>
      </c>
      <c r="J91" s="5">
        <v>0.38500000000000001</v>
      </c>
      <c r="K91" s="68">
        <v>0.44800000000000001</v>
      </c>
      <c r="L91" s="5">
        <v>0.42499999999999999</v>
      </c>
      <c r="M91" s="5">
        <v>0.99399999999999999</v>
      </c>
      <c r="N91" s="5">
        <v>0.67300000000000004</v>
      </c>
    </row>
    <row r="92" spans="1:18" ht="13.5" x14ac:dyDescent="0.25">
      <c r="A92" s="10" t="s">
        <v>27</v>
      </c>
      <c r="B92" s="5">
        <v>-0.13300000000000001</v>
      </c>
      <c r="C92" s="5">
        <v>0.01</v>
      </c>
      <c r="D92" s="5">
        <v>9.7000000000000003E-2</v>
      </c>
      <c r="E92" s="5">
        <v>3.2000000000000001E-2</v>
      </c>
      <c r="F92" s="68">
        <v>-3.0000000000000001E-3</v>
      </c>
      <c r="G92" s="5">
        <v>-0.107</v>
      </c>
      <c r="H92" s="5">
        <v>-0.182</v>
      </c>
      <c r="I92" s="5">
        <v>1.7000000000000001E-2</v>
      </c>
      <c r="J92" s="5">
        <v>0.111</v>
      </c>
      <c r="K92" s="68">
        <v>-1.9E-2</v>
      </c>
      <c r="L92" s="5">
        <v>-7.0999999999999994E-2</v>
      </c>
      <c r="M92" s="5">
        <v>-5.0000000000000001E-3</v>
      </c>
      <c r="N92" s="5">
        <v>4.9000000000000002E-2</v>
      </c>
    </row>
    <row r="93" spans="1:18" ht="13.5" x14ac:dyDescent="0.25">
      <c r="A93" s="2" t="s">
        <v>6</v>
      </c>
      <c r="B93" s="5">
        <v>-0.13300000000000001</v>
      </c>
      <c r="C93" s="5">
        <v>0.01</v>
      </c>
      <c r="D93" s="5">
        <v>9.7000000000000003E-2</v>
      </c>
      <c r="E93" s="5">
        <v>3.2000000000000001E-2</v>
      </c>
      <c r="F93" s="68">
        <v>-3.0000000000000001E-3</v>
      </c>
      <c r="G93" s="5">
        <v>-0.107</v>
      </c>
      <c r="H93" s="5">
        <v>-0.182</v>
      </c>
      <c r="I93" s="5">
        <v>1.7000000000000001E-2</v>
      </c>
      <c r="J93" s="5">
        <v>0.111</v>
      </c>
      <c r="K93" s="68">
        <v>-1.9E-2</v>
      </c>
      <c r="L93" s="5">
        <v>-7.1999999999999995E-2</v>
      </c>
      <c r="M93" s="5">
        <v>-9.4841111111111116E-3</v>
      </c>
      <c r="N93" s="5">
        <v>4.9000000000000002E-2</v>
      </c>
    </row>
    <row r="94" spans="1:18" x14ac:dyDescent="0.3">
      <c r="B94" s="4"/>
      <c r="C94" s="4"/>
      <c r="D94" s="4"/>
      <c r="E94" s="4"/>
      <c r="F94" s="8"/>
      <c r="G94" s="4"/>
      <c r="H94" s="4"/>
      <c r="I94" s="4"/>
      <c r="J94" s="4"/>
      <c r="K94" s="8"/>
      <c r="L94" s="4"/>
      <c r="M94" s="4"/>
      <c r="N94" s="4"/>
    </row>
    <row r="95" spans="1:18" x14ac:dyDescent="0.3">
      <c r="A95" s="10"/>
      <c r="B95" s="4"/>
      <c r="C95" s="4"/>
      <c r="D95" s="4"/>
      <c r="E95" s="4"/>
      <c r="F95" s="8"/>
      <c r="G95" s="4"/>
      <c r="H95" s="4"/>
      <c r="I95" s="4"/>
      <c r="J95" s="4"/>
      <c r="K95" s="8"/>
      <c r="L95" s="4"/>
      <c r="M95" s="4"/>
      <c r="N95" s="4"/>
    </row>
    <row r="96" spans="1:18" x14ac:dyDescent="0.3">
      <c r="B96" s="3"/>
      <c r="C96" s="3"/>
      <c r="D96" s="3"/>
      <c r="E96" s="3"/>
      <c r="F96" s="7"/>
      <c r="G96" s="3"/>
      <c r="H96" s="3"/>
      <c r="I96" s="3"/>
      <c r="J96" s="3"/>
      <c r="K96" s="7"/>
      <c r="L96" s="3"/>
      <c r="M96" s="3"/>
      <c r="N96" s="3"/>
    </row>
    <row r="97" spans="2:14" x14ac:dyDescent="0.3">
      <c r="B97" s="3"/>
      <c r="C97" s="3"/>
      <c r="D97" s="3"/>
      <c r="E97" s="3"/>
      <c r="F97" s="7"/>
      <c r="G97" s="3"/>
      <c r="H97" s="3"/>
      <c r="I97" s="3"/>
      <c r="J97" s="3"/>
      <c r="K97" s="7"/>
      <c r="L97" s="3"/>
      <c r="M97" s="3"/>
      <c r="N97" s="3"/>
    </row>
    <row r="98" spans="2:14" x14ac:dyDescent="0.3">
      <c r="B98" s="3"/>
      <c r="C98" s="3"/>
      <c r="D98" s="3"/>
      <c r="E98" s="3"/>
      <c r="F98" s="7"/>
      <c r="G98" s="3"/>
      <c r="H98" s="3"/>
      <c r="I98" s="3"/>
      <c r="J98" s="3"/>
      <c r="K98" s="7"/>
      <c r="L98" s="3"/>
      <c r="M98" s="3"/>
      <c r="N98" s="3"/>
    </row>
    <row r="99" spans="2:14" x14ac:dyDescent="0.3">
      <c r="B99" s="3"/>
      <c r="C99" s="3"/>
      <c r="D99" s="3"/>
      <c r="E99" s="3"/>
      <c r="F99" s="7"/>
      <c r="G99" s="3"/>
      <c r="H99" s="3"/>
      <c r="I99" s="3"/>
      <c r="J99" s="3"/>
      <c r="K99" s="7"/>
      <c r="L99" s="3"/>
      <c r="M99" s="3"/>
      <c r="N99" s="3"/>
    </row>
    <row r="100" spans="2:14" x14ac:dyDescent="0.3">
      <c r="B100" s="3"/>
      <c r="C100" s="3"/>
      <c r="D100" s="3"/>
      <c r="E100" s="3"/>
      <c r="F100" s="7"/>
      <c r="G100" s="3"/>
      <c r="H100" s="3"/>
      <c r="I100" s="3"/>
      <c r="J100" s="3"/>
      <c r="K100" s="7"/>
      <c r="L100" s="3"/>
      <c r="M100" s="3"/>
      <c r="N100" s="3"/>
    </row>
    <row r="101" spans="2:14" x14ac:dyDescent="0.3">
      <c r="B101" s="3"/>
      <c r="C101" s="3"/>
      <c r="D101" s="3"/>
      <c r="E101" s="3"/>
      <c r="F101" s="7"/>
      <c r="G101" s="3"/>
      <c r="H101" s="3"/>
      <c r="I101" s="3"/>
      <c r="J101" s="3"/>
      <c r="K101" s="7"/>
      <c r="L101" s="3"/>
      <c r="M101" s="3"/>
      <c r="N101" s="3"/>
    </row>
    <row r="102" spans="2:14" x14ac:dyDescent="0.3">
      <c r="B102" s="3"/>
      <c r="C102" s="3"/>
      <c r="D102" s="3"/>
      <c r="E102" s="3"/>
      <c r="F102" s="7"/>
      <c r="G102" s="3"/>
      <c r="H102" s="3"/>
      <c r="I102" s="3"/>
      <c r="J102" s="3"/>
      <c r="K102" s="7"/>
      <c r="L102" s="3"/>
      <c r="M102" s="3"/>
      <c r="N102" s="3"/>
    </row>
    <row r="103" spans="2:14" x14ac:dyDescent="0.3">
      <c r="B103" s="3"/>
      <c r="C103" s="3"/>
      <c r="D103" s="3"/>
      <c r="E103" s="3"/>
      <c r="F103" s="7"/>
      <c r="G103" s="3"/>
      <c r="H103" s="3"/>
      <c r="I103" s="3"/>
      <c r="J103" s="3"/>
      <c r="K103" s="7"/>
      <c r="L103" s="3"/>
      <c r="M103" s="3"/>
      <c r="N103" s="3"/>
    </row>
    <row r="104" spans="2:14" x14ac:dyDescent="0.3">
      <c r="B104" s="3"/>
      <c r="C104" s="3"/>
      <c r="D104" s="3"/>
      <c r="E104" s="3"/>
      <c r="F104" s="7"/>
      <c r="G104" s="3"/>
      <c r="H104" s="3"/>
      <c r="I104" s="3"/>
      <c r="J104" s="3"/>
      <c r="K104" s="7"/>
      <c r="L104" s="3"/>
      <c r="M104" s="3"/>
      <c r="N104" s="3"/>
    </row>
    <row r="105" spans="2:14" x14ac:dyDescent="0.3">
      <c r="B105" s="3"/>
      <c r="C105" s="3"/>
      <c r="D105" s="3"/>
      <c r="E105" s="3"/>
      <c r="F105" s="7"/>
      <c r="G105" s="3"/>
      <c r="H105" s="3"/>
      <c r="I105" s="3"/>
      <c r="J105" s="3"/>
      <c r="K105" s="7"/>
      <c r="L105" s="3"/>
      <c r="M105" s="3"/>
      <c r="N105" s="3"/>
    </row>
    <row r="106" spans="2:14" x14ac:dyDescent="0.3">
      <c r="B106" s="3"/>
      <c r="C106" s="3"/>
      <c r="D106" s="3"/>
      <c r="E106" s="3"/>
      <c r="F106" s="7"/>
      <c r="G106" s="3"/>
      <c r="H106" s="3"/>
      <c r="I106" s="3"/>
      <c r="J106" s="3"/>
      <c r="K106" s="7"/>
      <c r="L106" s="3"/>
      <c r="M106" s="3"/>
      <c r="N106" s="3"/>
    </row>
    <row r="107" spans="2:14" x14ac:dyDescent="0.3">
      <c r="B107" s="3"/>
      <c r="C107" s="3"/>
      <c r="D107" s="3"/>
      <c r="E107" s="3"/>
      <c r="F107" s="7"/>
      <c r="G107" s="3"/>
      <c r="H107" s="3"/>
      <c r="I107" s="3"/>
      <c r="J107" s="3"/>
      <c r="K107" s="7"/>
      <c r="L107" s="3"/>
      <c r="M107" s="3"/>
      <c r="N107" s="3"/>
    </row>
    <row r="108" spans="2:14" x14ac:dyDescent="0.3">
      <c r="B108" s="3"/>
      <c r="C108" s="3"/>
      <c r="D108" s="3"/>
      <c r="E108" s="3"/>
      <c r="F108" s="7"/>
      <c r="G108" s="3"/>
      <c r="H108" s="3"/>
      <c r="I108" s="3"/>
      <c r="J108" s="3"/>
      <c r="K108" s="7"/>
      <c r="L108" s="3"/>
      <c r="M108" s="3"/>
      <c r="N108" s="3"/>
    </row>
    <row r="109" spans="2:14" x14ac:dyDescent="0.3">
      <c r="B109" s="3"/>
      <c r="C109" s="3"/>
      <c r="D109" s="3"/>
      <c r="E109" s="3"/>
      <c r="F109" s="7"/>
      <c r="G109" s="3"/>
      <c r="H109" s="3"/>
      <c r="I109" s="3"/>
      <c r="J109" s="3"/>
      <c r="K109" s="7"/>
      <c r="L109" s="3"/>
      <c r="M109" s="3"/>
      <c r="N109" s="3"/>
    </row>
    <row r="110" spans="2:14" x14ac:dyDescent="0.3">
      <c r="B110" s="3"/>
      <c r="C110" s="3"/>
      <c r="D110" s="3"/>
      <c r="E110" s="3"/>
      <c r="F110" s="7"/>
      <c r="G110" s="3"/>
      <c r="H110" s="3"/>
      <c r="I110" s="3"/>
      <c r="J110" s="3"/>
      <c r="K110" s="7"/>
      <c r="L110" s="3"/>
      <c r="M110" s="3"/>
      <c r="N110" s="3"/>
    </row>
    <row r="111" spans="2:14" x14ac:dyDescent="0.3">
      <c r="B111" s="3"/>
      <c r="C111" s="3"/>
      <c r="D111" s="3"/>
      <c r="E111" s="3"/>
      <c r="F111" s="7"/>
      <c r="G111" s="3"/>
      <c r="H111" s="3"/>
      <c r="I111" s="3"/>
      <c r="J111" s="3"/>
      <c r="K111" s="7"/>
      <c r="L111" s="3"/>
      <c r="M111" s="3"/>
      <c r="N111" s="3"/>
    </row>
    <row r="112" spans="2:14" x14ac:dyDescent="0.3">
      <c r="B112" s="3"/>
      <c r="C112" s="3"/>
      <c r="D112" s="3"/>
      <c r="E112" s="3"/>
      <c r="F112" s="7"/>
      <c r="G112" s="3"/>
      <c r="H112" s="3"/>
      <c r="I112" s="3"/>
      <c r="J112" s="3"/>
      <c r="K112" s="7"/>
      <c r="L112" s="3"/>
      <c r="M112" s="3"/>
      <c r="N112" s="3"/>
    </row>
    <row r="113" spans="2:14" x14ac:dyDescent="0.3">
      <c r="B113" s="3"/>
      <c r="C113" s="3"/>
      <c r="D113" s="3"/>
      <c r="E113" s="3"/>
      <c r="F113" s="7"/>
      <c r="G113" s="3"/>
      <c r="H113" s="3"/>
      <c r="I113" s="3"/>
      <c r="J113" s="3"/>
      <c r="K113" s="7"/>
      <c r="L113" s="3"/>
      <c r="M113" s="3"/>
      <c r="N113" s="3"/>
    </row>
    <row r="114" spans="2:14" x14ac:dyDescent="0.3">
      <c r="B114" s="3"/>
      <c r="C114" s="3"/>
      <c r="D114" s="3"/>
      <c r="E114" s="3"/>
      <c r="F114" s="7"/>
      <c r="G114" s="3"/>
      <c r="H114" s="3"/>
      <c r="I114" s="3"/>
      <c r="J114" s="3"/>
      <c r="K114" s="7"/>
      <c r="L114" s="3"/>
      <c r="M114" s="3"/>
      <c r="N114" s="3"/>
    </row>
    <row r="115" spans="2:14" x14ac:dyDescent="0.3">
      <c r="B115" s="3"/>
      <c r="C115" s="3"/>
      <c r="D115" s="3"/>
      <c r="E115" s="3"/>
      <c r="F115" s="7"/>
      <c r="G115" s="3"/>
      <c r="H115" s="3"/>
      <c r="I115" s="3"/>
      <c r="J115" s="3"/>
      <c r="K115" s="7"/>
      <c r="L115" s="3"/>
      <c r="M115" s="3"/>
      <c r="N115" s="3"/>
    </row>
    <row r="116" spans="2:14" x14ac:dyDescent="0.3">
      <c r="B116" s="3"/>
      <c r="C116" s="3"/>
      <c r="D116" s="3"/>
      <c r="E116" s="3"/>
      <c r="F116" s="7"/>
      <c r="G116" s="3"/>
      <c r="H116" s="3"/>
      <c r="I116" s="3"/>
      <c r="J116" s="3"/>
      <c r="K116" s="7"/>
      <c r="L116" s="3"/>
      <c r="M116" s="3"/>
      <c r="N116" s="3"/>
    </row>
    <row r="117" spans="2:14" x14ac:dyDescent="0.3">
      <c r="B117" s="3"/>
      <c r="C117" s="3"/>
      <c r="D117" s="3"/>
      <c r="E117" s="3"/>
      <c r="F117" s="7"/>
      <c r="G117" s="3"/>
      <c r="H117" s="3"/>
      <c r="I117" s="3"/>
      <c r="J117" s="3"/>
      <c r="K117" s="7"/>
      <c r="L117" s="3"/>
      <c r="M117" s="3"/>
      <c r="N117" s="3"/>
    </row>
    <row r="118" spans="2:14" x14ac:dyDescent="0.3">
      <c r="B118" s="3"/>
      <c r="C118" s="3"/>
      <c r="D118" s="3"/>
      <c r="E118" s="3"/>
      <c r="F118" s="7"/>
      <c r="G118" s="3"/>
      <c r="H118" s="3"/>
      <c r="I118" s="3"/>
      <c r="J118" s="3"/>
      <c r="K118" s="7"/>
      <c r="L118" s="3"/>
      <c r="M118" s="3"/>
      <c r="N118" s="3"/>
    </row>
    <row r="119" spans="2:14" x14ac:dyDescent="0.3">
      <c r="B119" s="3"/>
      <c r="C119" s="3"/>
      <c r="D119" s="3"/>
      <c r="E119" s="3"/>
      <c r="F119" s="7"/>
      <c r="G119" s="3"/>
      <c r="H119" s="3"/>
      <c r="I119" s="3"/>
      <c r="J119" s="3"/>
      <c r="K119" s="7"/>
      <c r="L119" s="3"/>
      <c r="M119" s="3"/>
      <c r="N119" s="3"/>
    </row>
    <row r="120" spans="2:14" x14ac:dyDescent="0.3">
      <c r="B120" s="3"/>
      <c r="C120" s="3"/>
      <c r="D120" s="3"/>
      <c r="E120" s="3"/>
      <c r="F120" s="7"/>
      <c r="G120" s="3"/>
      <c r="H120" s="3"/>
      <c r="I120" s="3"/>
      <c r="J120" s="3"/>
      <c r="K120" s="7"/>
      <c r="L120" s="3"/>
      <c r="M120" s="3"/>
      <c r="N120" s="3"/>
    </row>
    <row r="121" spans="2:14" x14ac:dyDescent="0.3">
      <c r="B121" s="3"/>
      <c r="C121" s="3"/>
      <c r="D121" s="3"/>
      <c r="E121" s="3"/>
      <c r="F121" s="7"/>
      <c r="G121" s="3"/>
      <c r="H121" s="3"/>
      <c r="I121" s="3"/>
      <c r="J121" s="3"/>
      <c r="K121" s="7"/>
      <c r="L121" s="3"/>
      <c r="M121" s="3"/>
      <c r="N121" s="3"/>
    </row>
    <row r="122" spans="2:14" x14ac:dyDescent="0.3">
      <c r="B122" s="3"/>
      <c r="C122" s="3"/>
      <c r="D122" s="3"/>
      <c r="E122" s="3"/>
      <c r="F122" s="7"/>
      <c r="G122" s="3"/>
      <c r="H122" s="3"/>
      <c r="I122" s="3"/>
      <c r="J122" s="3"/>
      <c r="K122" s="7"/>
      <c r="L122" s="3"/>
      <c r="M122" s="3"/>
      <c r="N122" s="3"/>
    </row>
    <row r="123" spans="2:14" x14ac:dyDescent="0.3">
      <c r="B123" s="3"/>
      <c r="C123" s="3"/>
      <c r="D123" s="3"/>
      <c r="E123" s="3"/>
      <c r="F123" s="7"/>
      <c r="G123" s="3"/>
      <c r="H123" s="3"/>
      <c r="I123" s="3"/>
      <c r="J123" s="3"/>
      <c r="K123" s="7"/>
      <c r="L123" s="3"/>
      <c r="M123" s="3"/>
      <c r="N123" s="3"/>
    </row>
    <row r="124" spans="2:14" x14ac:dyDescent="0.3">
      <c r="B124" s="3"/>
      <c r="C124" s="3"/>
      <c r="D124" s="3"/>
      <c r="E124" s="3"/>
      <c r="F124" s="7"/>
      <c r="G124" s="3"/>
      <c r="H124" s="3"/>
      <c r="I124" s="3"/>
      <c r="J124" s="3"/>
      <c r="K124" s="7"/>
      <c r="L124" s="3"/>
      <c r="M124" s="3"/>
      <c r="N124" s="3"/>
    </row>
    <row r="125" spans="2:14" x14ac:dyDescent="0.3">
      <c r="B125" s="3"/>
      <c r="C125" s="3"/>
      <c r="D125" s="3"/>
      <c r="E125" s="3"/>
      <c r="F125" s="7"/>
      <c r="G125" s="3"/>
      <c r="H125" s="3"/>
      <c r="I125" s="3"/>
      <c r="J125" s="3"/>
      <c r="K125" s="7"/>
      <c r="L125" s="3"/>
      <c r="M125" s="3"/>
      <c r="N125" s="3"/>
    </row>
    <row r="126" spans="2:14" x14ac:dyDescent="0.3">
      <c r="B126" s="3"/>
      <c r="C126" s="3"/>
      <c r="D126" s="3"/>
      <c r="E126" s="3"/>
      <c r="F126" s="7"/>
      <c r="G126" s="3"/>
      <c r="H126" s="3"/>
      <c r="I126" s="3"/>
      <c r="J126" s="3"/>
      <c r="K126" s="7"/>
      <c r="L126" s="3"/>
      <c r="M126" s="3"/>
      <c r="N126" s="3"/>
    </row>
    <row r="127" spans="2:14" x14ac:dyDescent="0.3">
      <c r="B127" s="3"/>
      <c r="C127" s="3"/>
      <c r="D127" s="3"/>
      <c r="E127" s="3"/>
      <c r="F127" s="7"/>
      <c r="G127" s="3"/>
      <c r="H127" s="3"/>
      <c r="I127" s="3"/>
      <c r="J127" s="3"/>
      <c r="K127" s="7"/>
      <c r="L127" s="3"/>
      <c r="M127" s="3"/>
      <c r="N127" s="3"/>
    </row>
    <row r="128" spans="2:14" x14ac:dyDescent="0.3">
      <c r="B128" s="3"/>
      <c r="C128" s="3"/>
      <c r="D128" s="3"/>
      <c r="E128" s="3"/>
      <c r="F128" s="7"/>
      <c r="G128" s="3"/>
      <c r="H128" s="3"/>
      <c r="I128" s="3"/>
      <c r="J128" s="3"/>
      <c r="K128" s="7"/>
      <c r="L128" s="3"/>
      <c r="M128" s="3"/>
      <c r="N128" s="3"/>
    </row>
    <row r="129" spans="2:14" x14ac:dyDescent="0.3">
      <c r="B129" s="3"/>
      <c r="C129" s="3"/>
      <c r="D129" s="3"/>
      <c r="E129" s="3"/>
      <c r="F129" s="7"/>
      <c r="G129" s="3"/>
      <c r="H129" s="3"/>
      <c r="I129" s="3"/>
      <c r="J129" s="3"/>
      <c r="K129" s="7"/>
      <c r="L129" s="3"/>
      <c r="M129" s="3"/>
      <c r="N129" s="3"/>
    </row>
    <row r="130" spans="2:14" x14ac:dyDescent="0.3">
      <c r="B130" s="3"/>
      <c r="C130" s="3"/>
      <c r="D130" s="3"/>
      <c r="E130" s="3"/>
      <c r="F130" s="7"/>
      <c r="G130" s="3"/>
      <c r="H130" s="3"/>
      <c r="I130" s="3"/>
      <c r="J130" s="3"/>
      <c r="K130" s="7"/>
      <c r="L130" s="3"/>
      <c r="M130" s="3"/>
      <c r="N130" s="3"/>
    </row>
    <row r="131" spans="2:14" x14ac:dyDescent="0.3">
      <c r="B131" s="3"/>
      <c r="C131" s="3"/>
      <c r="D131" s="3"/>
      <c r="E131" s="3"/>
      <c r="F131" s="7"/>
      <c r="G131" s="3"/>
      <c r="H131" s="3"/>
      <c r="I131" s="3"/>
      <c r="J131" s="3"/>
      <c r="K131" s="7"/>
      <c r="L131" s="3"/>
      <c r="M131" s="3"/>
      <c r="N131" s="3"/>
    </row>
    <row r="132" spans="2:14" x14ac:dyDescent="0.3">
      <c r="B132" s="3"/>
      <c r="C132" s="3"/>
      <c r="D132" s="3"/>
      <c r="E132" s="3"/>
      <c r="F132" s="7"/>
      <c r="G132" s="3"/>
      <c r="H132" s="3"/>
      <c r="I132" s="3"/>
      <c r="J132" s="3"/>
      <c r="K132" s="7"/>
      <c r="L132" s="3"/>
      <c r="M132" s="3"/>
      <c r="N132" s="3"/>
    </row>
    <row r="133" spans="2:14" x14ac:dyDescent="0.3">
      <c r="B133" s="3"/>
      <c r="C133" s="3"/>
      <c r="D133" s="3"/>
      <c r="E133" s="3"/>
      <c r="F133" s="7"/>
      <c r="G133" s="3"/>
      <c r="H133" s="3"/>
      <c r="I133" s="3"/>
      <c r="J133" s="3"/>
      <c r="K133" s="7"/>
      <c r="L133" s="3"/>
      <c r="M133" s="3"/>
      <c r="N133" s="3"/>
    </row>
    <row r="134" spans="2:14" x14ac:dyDescent="0.3">
      <c r="B134" s="3"/>
      <c r="C134" s="3"/>
      <c r="D134" s="3"/>
      <c r="E134" s="3"/>
      <c r="F134" s="7"/>
      <c r="G134" s="3"/>
      <c r="H134" s="3"/>
      <c r="I134" s="3"/>
      <c r="J134" s="3"/>
      <c r="K134" s="7"/>
      <c r="L134" s="3"/>
      <c r="M134" s="3"/>
      <c r="N134" s="3"/>
    </row>
    <row r="135" spans="2:14" x14ac:dyDescent="0.3">
      <c r="B135" s="3"/>
      <c r="C135" s="3"/>
      <c r="D135" s="3"/>
      <c r="E135" s="3"/>
      <c r="F135" s="7"/>
      <c r="G135" s="3"/>
      <c r="H135" s="3"/>
      <c r="I135" s="3"/>
      <c r="J135" s="3"/>
      <c r="K135" s="7"/>
      <c r="L135" s="3"/>
      <c r="M135" s="3"/>
      <c r="N135" s="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5A2D5-7DDC-4993-97B6-03F837DEF300}">
  <dimension ref="A1:P5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9" sqref="A19"/>
    </sheetView>
  </sheetViews>
  <sheetFormatPr defaultRowHeight="14" outlineLevelCol="1" x14ac:dyDescent="0.3"/>
  <cols>
    <col min="1" max="1" width="52.08203125" style="2" bestFit="1" customWidth="1"/>
    <col min="2" max="5" width="9" style="6" outlineLevel="1"/>
    <col min="6" max="6" width="9" style="1"/>
    <col min="7" max="10" width="9" style="6" outlineLevel="1"/>
    <col min="11" max="11" width="9" style="1"/>
    <col min="12" max="15" width="9" style="6"/>
    <col min="16" max="16" width="9" style="1"/>
  </cols>
  <sheetData>
    <row r="1" spans="1:16" ht="24" customHeight="1" x14ac:dyDescent="0.3">
      <c r="A1" s="59" t="s">
        <v>141</v>
      </c>
      <c r="B1" s="3"/>
      <c r="C1" s="3"/>
      <c r="D1" s="3"/>
      <c r="E1" s="3"/>
      <c r="F1" s="7"/>
      <c r="G1" s="3"/>
      <c r="H1" s="3"/>
      <c r="I1" s="3"/>
      <c r="J1" s="3"/>
      <c r="K1" s="7"/>
      <c r="L1" s="3"/>
      <c r="M1" s="3"/>
      <c r="N1" s="3"/>
      <c r="O1"/>
      <c r="P1"/>
    </row>
    <row r="2" spans="1:16" ht="24" customHeight="1" x14ac:dyDescent="0.3">
      <c r="A2" s="59" t="s">
        <v>138</v>
      </c>
      <c r="B2" s="3"/>
      <c r="C2" s="3"/>
      <c r="D2" s="3"/>
      <c r="E2" s="3"/>
      <c r="F2" s="7"/>
      <c r="G2" s="3"/>
      <c r="H2" s="3"/>
      <c r="I2" s="3"/>
      <c r="J2" s="3"/>
      <c r="K2" s="7"/>
      <c r="L2" s="3"/>
      <c r="M2" s="3"/>
      <c r="N2" s="3"/>
      <c r="O2"/>
      <c r="P2"/>
    </row>
    <row r="3" spans="1:16" s="63" customFormat="1" ht="20.25" customHeight="1" x14ac:dyDescent="0.25">
      <c r="A3" s="76" t="s">
        <v>139</v>
      </c>
      <c r="B3" s="60" t="s">
        <v>7</v>
      </c>
      <c r="C3" s="60" t="s">
        <v>8</v>
      </c>
      <c r="D3" s="60" t="s">
        <v>9</v>
      </c>
      <c r="E3" s="60" t="s">
        <v>10</v>
      </c>
      <c r="F3" s="61" t="s">
        <v>11</v>
      </c>
      <c r="G3" s="60" t="s">
        <v>12</v>
      </c>
      <c r="H3" s="60" t="s">
        <v>13</v>
      </c>
      <c r="I3" s="60" t="s">
        <v>14</v>
      </c>
      <c r="J3" s="60" t="s">
        <v>15</v>
      </c>
      <c r="K3" s="61" t="s">
        <v>16</v>
      </c>
      <c r="L3" s="60" t="s">
        <v>55</v>
      </c>
      <c r="M3" s="60" t="s">
        <v>147</v>
      </c>
      <c r="N3" s="60" t="s">
        <v>170</v>
      </c>
    </row>
    <row r="4" spans="1:16" s="75" customFormat="1" ht="16.5" customHeight="1" x14ac:dyDescent="0.25">
      <c r="A4" s="73"/>
      <c r="B4" s="74"/>
      <c r="C4" s="74"/>
      <c r="D4" s="74"/>
      <c r="E4" s="74"/>
      <c r="F4" s="61"/>
      <c r="G4" s="74"/>
      <c r="H4" s="74"/>
      <c r="I4" s="74"/>
      <c r="J4" s="74"/>
      <c r="K4" s="61"/>
      <c r="L4" s="74"/>
      <c r="M4" s="74"/>
      <c r="N4" s="74"/>
    </row>
    <row r="5" spans="1:16" s="1" customFormat="1" x14ac:dyDescent="0.3">
      <c r="A5" s="7" t="s">
        <v>31</v>
      </c>
      <c r="B5" s="8">
        <v>17</v>
      </c>
      <c r="C5" s="8">
        <v>27</v>
      </c>
      <c r="D5" s="8">
        <v>72</v>
      </c>
      <c r="E5" s="8">
        <v>48</v>
      </c>
      <c r="F5" s="36">
        <v>164</v>
      </c>
      <c r="G5" s="8">
        <v>28</v>
      </c>
      <c r="H5" s="8">
        <v>23</v>
      </c>
      <c r="I5" s="8">
        <v>35</v>
      </c>
      <c r="J5" s="8">
        <v>64</v>
      </c>
      <c r="K5" s="36">
        <v>150</v>
      </c>
      <c r="L5" s="8">
        <v>41</v>
      </c>
      <c r="M5" s="8">
        <v>42.302516450399878</v>
      </c>
      <c r="N5" s="8">
        <v>58.140673862500329</v>
      </c>
      <c r="O5" s="8"/>
      <c r="P5" s="8"/>
    </row>
    <row r="6" spans="1:16" x14ac:dyDescent="0.3">
      <c r="B6" s="4"/>
      <c r="C6" s="4"/>
      <c r="D6" s="4"/>
      <c r="E6" s="4"/>
      <c r="F6" s="36"/>
      <c r="G6" s="4"/>
      <c r="H6" s="4"/>
      <c r="I6" s="4"/>
      <c r="J6" s="4"/>
      <c r="K6" s="36"/>
      <c r="L6" s="4"/>
      <c r="M6" s="4"/>
      <c r="N6" s="4"/>
      <c r="O6" s="4"/>
      <c r="P6" s="8"/>
    </row>
    <row r="7" spans="1:16" x14ac:dyDescent="0.3">
      <c r="A7" s="10" t="s">
        <v>32</v>
      </c>
      <c r="B7" s="4">
        <v>28</v>
      </c>
      <c r="C7" s="4">
        <v>30</v>
      </c>
      <c r="D7" s="4">
        <v>33</v>
      </c>
      <c r="E7" s="4">
        <v>44</v>
      </c>
      <c r="F7" s="44">
        <v>135</v>
      </c>
      <c r="G7" s="4">
        <v>34</v>
      </c>
      <c r="H7" s="4">
        <v>42</v>
      </c>
      <c r="I7" s="4">
        <v>44</v>
      </c>
      <c r="J7" s="4">
        <v>46</v>
      </c>
      <c r="K7" s="44">
        <v>166</v>
      </c>
      <c r="L7" s="4">
        <v>45</v>
      </c>
      <c r="M7" s="4">
        <v>47.630093456199987</v>
      </c>
      <c r="N7" s="4">
        <v>43.927180005099991</v>
      </c>
      <c r="O7" s="4"/>
      <c r="P7" s="8"/>
    </row>
    <row r="8" spans="1:16" x14ac:dyDescent="0.3">
      <c r="A8" s="10" t="s">
        <v>160</v>
      </c>
      <c r="B8" s="4">
        <v>0</v>
      </c>
      <c r="C8" s="4">
        <v>0</v>
      </c>
      <c r="D8" s="4">
        <v>0</v>
      </c>
      <c r="E8" s="4">
        <v>1</v>
      </c>
      <c r="F8" s="44">
        <v>1</v>
      </c>
      <c r="G8" s="4">
        <v>0</v>
      </c>
      <c r="H8" s="4">
        <v>8</v>
      </c>
      <c r="I8" s="4">
        <v>0</v>
      </c>
      <c r="J8" s="4">
        <v>1</v>
      </c>
      <c r="K8" s="44">
        <v>9</v>
      </c>
      <c r="L8" s="4">
        <v>4</v>
      </c>
      <c r="M8" s="4">
        <v>5.1910186200000004</v>
      </c>
      <c r="N8" s="4">
        <v>2.4104149500000016</v>
      </c>
      <c r="O8" s="4"/>
      <c r="P8" s="8"/>
    </row>
    <row r="9" spans="1:16" x14ac:dyDescent="0.3">
      <c r="A9" s="2" t="s">
        <v>33</v>
      </c>
      <c r="B9" s="14">
        <v>1</v>
      </c>
      <c r="C9" s="6">
        <v>1</v>
      </c>
      <c r="D9" s="6">
        <v>-41</v>
      </c>
      <c r="E9" s="6">
        <v>-4</v>
      </c>
      <c r="F9" s="72">
        <v>-43</v>
      </c>
      <c r="G9" s="6">
        <v>3</v>
      </c>
      <c r="H9" s="6">
        <v>7</v>
      </c>
      <c r="I9" s="6">
        <v>2</v>
      </c>
      <c r="J9" s="6">
        <v>2</v>
      </c>
      <c r="K9" s="72">
        <v>14</v>
      </c>
      <c r="L9" s="6">
        <v>-3</v>
      </c>
      <c r="M9" s="14">
        <v>1.4448684543000003</v>
      </c>
      <c r="N9" s="14">
        <v>-5.8161409010999954</v>
      </c>
    </row>
    <row r="10" spans="1:16" s="1" customFormat="1" x14ac:dyDescent="0.3">
      <c r="A10" s="66" t="s">
        <v>161</v>
      </c>
      <c r="B10" s="70">
        <v>46</v>
      </c>
      <c r="C10" s="70">
        <v>57</v>
      </c>
      <c r="D10" s="70">
        <v>64</v>
      </c>
      <c r="E10" s="70">
        <v>88</v>
      </c>
      <c r="F10" s="71">
        <v>256</v>
      </c>
      <c r="G10" s="70">
        <v>66</v>
      </c>
      <c r="H10" s="70">
        <v>80</v>
      </c>
      <c r="I10" s="70">
        <v>80</v>
      </c>
      <c r="J10" s="70">
        <v>113</v>
      </c>
      <c r="K10" s="71">
        <v>339</v>
      </c>
      <c r="L10" s="70">
        <v>87</v>
      </c>
      <c r="M10" s="70">
        <v>96.56849698089988</v>
      </c>
      <c r="N10" s="70">
        <v>98.662127916500324</v>
      </c>
      <c r="O10" s="13"/>
      <c r="P10" s="13"/>
    </row>
    <row r="11" spans="1:16" x14ac:dyDescent="0.3">
      <c r="B11" s="12"/>
      <c r="C11" s="12"/>
      <c r="D11" s="12"/>
      <c r="E11" s="12"/>
      <c r="F11" s="35"/>
      <c r="G11" s="12"/>
      <c r="H11" s="12"/>
      <c r="I11" s="12"/>
      <c r="J11" s="12"/>
      <c r="K11" s="35"/>
      <c r="L11" s="12"/>
      <c r="M11" s="12"/>
      <c r="N11" s="12"/>
      <c r="O11" s="12"/>
    </row>
    <row r="12" spans="1:16" x14ac:dyDescent="0.3">
      <c r="A12" s="2" t="s">
        <v>34</v>
      </c>
      <c r="B12" s="12">
        <v>-14.3177852128</v>
      </c>
      <c r="C12" s="12">
        <v>-3.4563189143000028</v>
      </c>
      <c r="D12" s="12">
        <v>-3.6284665166999983</v>
      </c>
      <c r="E12" s="12">
        <v>-11.699297489500008</v>
      </c>
      <c r="F12" s="69">
        <v>-33.101868133300009</v>
      </c>
      <c r="G12" s="12">
        <v>-25.133942093999991</v>
      </c>
      <c r="H12" s="12">
        <v>-4.8660932670000117</v>
      </c>
      <c r="I12" s="12">
        <v>-6.5946454799992574E-2</v>
      </c>
      <c r="J12" s="12">
        <v>-11.486913453321307</v>
      </c>
      <c r="K12" s="69">
        <v>-40</v>
      </c>
      <c r="L12" s="12">
        <v>-31</v>
      </c>
      <c r="M12" s="12">
        <v>-7.4842006204999976</v>
      </c>
      <c r="N12" s="12">
        <v>-2.4104149500000012</v>
      </c>
      <c r="O12" s="12"/>
      <c r="P12" s="13"/>
    </row>
    <row r="13" spans="1:16" x14ac:dyDescent="0.3">
      <c r="A13" s="10" t="s">
        <v>160</v>
      </c>
      <c r="B13" s="12">
        <v>0</v>
      </c>
      <c r="C13" s="12">
        <v>0</v>
      </c>
      <c r="D13" s="12">
        <v>0</v>
      </c>
      <c r="E13" s="12">
        <v>-1</v>
      </c>
      <c r="F13" s="69">
        <v>-1</v>
      </c>
      <c r="G13" s="12">
        <v>0</v>
      </c>
      <c r="H13" s="12">
        <v>-8</v>
      </c>
      <c r="I13" s="12">
        <v>0</v>
      </c>
      <c r="J13" s="12">
        <v>-1</v>
      </c>
      <c r="K13" s="69">
        <v>-9</v>
      </c>
      <c r="L13" s="12">
        <v>-4</v>
      </c>
      <c r="M13" s="12">
        <v>-5.1910186200000004</v>
      </c>
      <c r="N13" s="12">
        <v>-5.6586685506999901</v>
      </c>
      <c r="O13" s="12"/>
      <c r="P13" s="13"/>
    </row>
    <row r="14" spans="1:16" x14ac:dyDescent="0.3">
      <c r="A14" s="2" t="s">
        <v>35</v>
      </c>
      <c r="B14" s="12">
        <v>19.795471987300044</v>
      </c>
      <c r="C14" s="53">
        <v>54.685791777399984</v>
      </c>
      <c r="D14" s="12">
        <v>-15.292755516696765</v>
      </c>
      <c r="E14" s="12">
        <v>-22.071925062291243</v>
      </c>
      <c r="F14" s="69">
        <v>37.116583185712024</v>
      </c>
      <c r="G14" s="55">
        <v>8.0225563986004857</v>
      </c>
      <c r="H14" s="12">
        <v>10.872249136234277</v>
      </c>
      <c r="I14" s="12">
        <v>-21.323390082669295</v>
      </c>
      <c r="J14" s="12">
        <v>-39.090681720172483</v>
      </c>
      <c r="K14" s="69">
        <v>-41.519266268007016</v>
      </c>
      <c r="L14" s="12">
        <v>27</v>
      </c>
      <c r="M14" s="12">
        <v>-24.099505504313942</v>
      </c>
      <c r="N14" s="12">
        <v>10.970273399808937</v>
      </c>
      <c r="O14" s="12"/>
      <c r="P14" s="13"/>
    </row>
    <row r="15" spans="1:16" s="1" customFormat="1" x14ac:dyDescent="0.3">
      <c r="A15" s="66" t="s">
        <v>36</v>
      </c>
      <c r="B15" s="70">
        <v>50.971840303500187</v>
      </c>
      <c r="C15" s="8">
        <v>108.96225287119967</v>
      </c>
      <c r="D15" s="70">
        <v>45.46844130680342</v>
      </c>
      <c r="E15" s="70">
        <v>53.777781947708377</v>
      </c>
      <c r="F15" s="71">
        <v>259.18031642921164</v>
      </c>
      <c r="G15" s="77">
        <v>49.21865771770058</v>
      </c>
      <c r="H15" s="70">
        <v>77.251836796234215</v>
      </c>
      <c r="I15" s="70">
        <v>59.272149527730448</v>
      </c>
      <c r="J15" s="70">
        <v>61.632105523906702</v>
      </c>
      <c r="K15" s="71">
        <v>249</v>
      </c>
      <c r="L15" s="70">
        <v>80</v>
      </c>
      <c r="M15" s="70">
        <v>59.793772235986722</v>
      </c>
      <c r="N15" s="70">
        <v>101.56331781560866</v>
      </c>
      <c r="O15" s="13"/>
      <c r="P15" s="13"/>
    </row>
    <row r="16" spans="1:16" x14ac:dyDescent="0.3">
      <c r="B16" s="12"/>
      <c r="C16" s="12"/>
      <c r="D16" s="12"/>
      <c r="E16" s="12"/>
      <c r="F16" s="35"/>
      <c r="G16" s="12"/>
      <c r="H16" s="12"/>
      <c r="I16" s="12"/>
      <c r="J16" s="12"/>
      <c r="K16" s="35"/>
      <c r="L16" s="12"/>
      <c r="M16" s="12"/>
      <c r="N16" s="12"/>
      <c r="O16" s="12"/>
    </row>
    <row r="17" spans="1:16" x14ac:dyDescent="0.3">
      <c r="A17" s="2" t="s">
        <v>37</v>
      </c>
      <c r="B17" s="12">
        <v>-7.2634456601000323</v>
      </c>
      <c r="C17" s="12">
        <v>-3.3328997044999684</v>
      </c>
      <c r="D17" s="12">
        <v>-5.5045862653000128</v>
      </c>
      <c r="E17" s="12">
        <v>-4.5388216934000045</v>
      </c>
      <c r="F17" s="69">
        <v>-20.63975332330002</v>
      </c>
      <c r="G17" s="12">
        <v>-6.2316291310999965</v>
      </c>
      <c r="H17" s="12">
        <v>-4.1733296707001299</v>
      </c>
      <c r="I17" s="12">
        <v>-4.6611803981998738</v>
      </c>
      <c r="J17" s="12">
        <v>-4.9584231402000354</v>
      </c>
      <c r="K17" s="69">
        <v>-20.024562340200038</v>
      </c>
      <c r="L17" s="12">
        <v>-4</v>
      </c>
      <c r="M17" s="12">
        <v>-3.5811378774999376</v>
      </c>
      <c r="N17" s="12">
        <v>-5.4277254352000783</v>
      </c>
      <c r="O17" s="12"/>
      <c r="P17" s="13"/>
    </row>
    <row r="18" spans="1:16" x14ac:dyDescent="0.3">
      <c r="A18" s="2" t="s">
        <v>173</v>
      </c>
      <c r="B18" s="12">
        <v>-5.6755664554999949</v>
      </c>
      <c r="C18" s="12">
        <v>-9.3088198321999958</v>
      </c>
      <c r="D18" s="12">
        <v>-8.1753511336999907</v>
      </c>
      <c r="E18" s="12">
        <v>-6.0766224099999979</v>
      </c>
      <c r="F18" s="69">
        <v>-29.23635983139998</v>
      </c>
      <c r="G18" s="12">
        <v>-4.0037739464000071</v>
      </c>
      <c r="H18" s="12">
        <v>-4.3634640283000063</v>
      </c>
      <c r="I18" s="12">
        <v>-4.2527695451999996</v>
      </c>
      <c r="J18" s="12">
        <v>-14.016842967299979</v>
      </c>
      <c r="K18" s="69">
        <v>-26.636850487199993</v>
      </c>
      <c r="L18" s="12">
        <v>-9</v>
      </c>
      <c r="M18" s="12">
        <v>-15.145613794299976</v>
      </c>
      <c r="N18" s="12">
        <v>-11.659863237900002</v>
      </c>
      <c r="O18" s="12"/>
      <c r="P18" s="13"/>
    </row>
    <row r="19" spans="1:16" x14ac:dyDescent="0.3">
      <c r="A19" s="2" t="s">
        <v>38</v>
      </c>
      <c r="B19" s="12">
        <v>-2.1981938516319106</v>
      </c>
      <c r="C19" s="12">
        <v>-29.024752641954802</v>
      </c>
      <c r="D19" s="12">
        <v>-24.410180023100001</v>
      </c>
      <c r="E19" s="12">
        <v>-52.800830522099993</v>
      </c>
      <c r="F19" s="69">
        <v>-108.4339570387867</v>
      </c>
      <c r="G19" s="12">
        <v>-29.398542976600002</v>
      </c>
      <c r="H19" s="12">
        <v>-195.74306256928907</v>
      </c>
      <c r="I19" s="12">
        <v>-39.1665993875</v>
      </c>
      <c r="J19" s="12">
        <v>-12.114966144843587</v>
      </c>
      <c r="K19" s="69">
        <v>-276.42317107823266</v>
      </c>
      <c r="L19" s="12">
        <v>-107</v>
      </c>
      <c r="M19" s="12">
        <v>-6.6266527328000002</v>
      </c>
      <c r="N19" s="12">
        <v>-47.814764633511999</v>
      </c>
      <c r="O19" s="12"/>
      <c r="P19" s="13"/>
    </row>
    <row r="20" spans="1:16" x14ac:dyDescent="0.3">
      <c r="A20" s="2" t="s">
        <v>39</v>
      </c>
      <c r="B20" s="12">
        <v>-5.4849808329998986</v>
      </c>
      <c r="C20" s="12">
        <v>-4.5978209988999987</v>
      </c>
      <c r="D20" s="12">
        <v>52.182385513200025</v>
      </c>
      <c r="E20" s="12">
        <v>6.592317819400046</v>
      </c>
      <c r="F20" s="69">
        <v>48.691901500700176</v>
      </c>
      <c r="G20" s="12">
        <v>-4.0973387927000422</v>
      </c>
      <c r="H20" s="12">
        <v>13.009365435300012</v>
      </c>
      <c r="I20" s="12">
        <v>-20.750315596000135</v>
      </c>
      <c r="J20" s="12">
        <v>9.1715486077332926</v>
      </c>
      <c r="K20" s="69">
        <v>-2.6667403456668737</v>
      </c>
      <c r="L20" s="12">
        <v>15</v>
      </c>
      <c r="M20" s="12">
        <v>-1.5471165464001204</v>
      </c>
      <c r="N20" s="12">
        <v>-23.4662641418</v>
      </c>
      <c r="O20" s="12"/>
      <c r="P20" s="13"/>
    </row>
    <row r="21" spans="1:16" x14ac:dyDescent="0.3">
      <c r="A21" s="2" t="s">
        <v>40</v>
      </c>
      <c r="B21" s="12">
        <v>2.0003452652000049</v>
      </c>
      <c r="C21" s="12">
        <v>2.8842360200999981</v>
      </c>
      <c r="D21" s="12">
        <v>-1.9695078227000014</v>
      </c>
      <c r="E21" s="12">
        <v>-1.9690104190999973</v>
      </c>
      <c r="F21" s="69">
        <v>0.94606304350000414</v>
      </c>
      <c r="G21" s="12">
        <v>2.9929175049000007</v>
      </c>
      <c r="H21" s="12">
        <v>3.3891038542999996</v>
      </c>
      <c r="I21" s="12">
        <v>4.7525565774</v>
      </c>
      <c r="J21" s="12">
        <v>-3.8121476705000021</v>
      </c>
      <c r="K21" s="69">
        <v>7.3224302660999978</v>
      </c>
      <c r="L21" s="12">
        <v>0</v>
      </c>
      <c r="M21" s="12">
        <v>-2.6505208864000025</v>
      </c>
      <c r="N21" s="12">
        <v>-1.1432662515999901</v>
      </c>
      <c r="O21" s="12"/>
      <c r="P21" s="13"/>
    </row>
    <row r="22" spans="1:16" s="1" customFormat="1" x14ac:dyDescent="0.3">
      <c r="A22" s="66" t="s">
        <v>41</v>
      </c>
      <c r="B22" s="70">
        <v>-18.621841535031834</v>
      </c>
      <c r="C22" s="70">
        <v>-43.380057157454765</v>
      </c>
      <c r="D22" s="70">
        <v>12.122760268400016</v>
      </c>
      <c r="E22" s="70">
        <v>-58.792967225199945</v>
      </c>
      <c r="F22" s="71">
        <v>-108.67210564928652</v>
      </c>
      <c r="G22" s="70">
        <v>-40.738367341900044</v>
      </c>
      <c r="H22" s="70">
        <v>-187.88138697868916</v>
      </c>
      <c r="I22" s="70">
        <v>-64.078308349500006</v>
      </c>
      <c r="J22" s="70">
        <v>-25.730831315110315</v>
      </c>
      <c r="K22" s="71">
        <v>-319</v>
      </c>
      <c r="L22" s="70">
        <v>-105</v>
      </c>
      <c r="M22" s="70">
        <v>-29.600440687400035</v>
      </c>
      <c r="N22" s="70">
        <v>-89.511883700012064</v>
      </c>
      <c r="O22" s="13"/>
      <c r="P22" s="13"/>
    </row>
    <row r="23" spans="1:16" x14ac:dyDescent="0.3">
      <c r="A23" s="15"/>
      <c r="B23" s="53"/>
      <c r="C23" s="53"/>
      <c r="D23" s="53"/>
      <c r="E23" s="53"/>
      <c r="F23" s="57"/>
      <c r="G23" s="53"/>
      <c r="H23" s="53"/>
      <c r="I23" s="53"/>
      <c r="J23" s="53"/>
      <c r="K23" s="57"/>
      <c r="L23" s="53"/>
      <c r="M23" s="53"/>
      <c r="N23" s="53"/>
      <c r="O23" s="12"/>
    </row>
    <row r="24" spans="1:16" s="1" customFormat="1" x14ac:dyDescent="0.3">
      <c r="A24" s="7" t="s">
        <v>42</v>
      </c>
      <c r="B24" s="13">
        <v>32.849998768468367</v>
      </c>
      <c r="C24" s="13">
        <v>65.082195713744909</v>
      </c>
      <c r="D24" s="13">
        <v>57.591201575203435</v>
      </c>
      <c r="E24" s="13">
        <v>-5.0151852774915682</v>
      </c>
      <c r="F24" s="40">
        <v>150.49821077992499</v>
      </c>
      <c r="G24" s="13">
        <v>8.480290375800541</v>
      </c>
      <c r="H24" s="13">
        <v>-110.62955018245498</v>
      </c>
      <c r="I24" s="13">
        <v>-4.8061588217695608</v>
      </c>
      <c r="J24" s="13">
        <v>35.901274208796387</v>
      </c>
      <c r="K24" s="40">
        <v>-70</v>
      </c>
      <c r="L24" s="13">
        <v>-25</v>
      </c>
      <c r="M24" s="13">
        <v>30.193331548786617</v>
      </c>
      <c r="N24" s="13">
        <v>11.504434115596595</v>
      </c>
      <c r="O24" s="13"/>
      <c r="P24" s="13"/>
    </row>
    <row r="25" spans="1:16" x14ac:dyDescent="0.3">
      <c r="B25" s="12"/>
      <c r="C25" s="12"/>
      <c r="D25" s="12"/>
      <c r="E25" s="12"/>
      <c r="F25" s="35"/>
      <c r="G25" s="12"/>
      <c r="H25" s="12"/>
      <c r="I25" s="12"/>
      <c r="J25" s="12"/>
      <c r="K25" s="35"/>
      <c r="L25" s="12"/>
      <c r="M25" s="12"/>
      <c r="N25" s="12"/>
      <c r="O25" s="12"/>
    </row>
    <row r="26" spans="1:16" x14ac:dyDescent="0.3">
      <c r="A26" s="2" t="s">
        <v>43</v>
      </c>
      <c r="B26" s="12">
        <v>-14.4</v>
      </c>
      <c r="C26" s="12">
        <v>-12.79</v>
      </c>
      <c r="D26" s="12">
        <v>-18.042000000000002</v>
      </c>
      <c r="E26" s="12">
        <v>-20.904</v>
      </c>
      <c r="F26" s="69">
        <v>-66.135999999999996</v>
      </c>
      <c r="G26" s="12">
        <v>-19.156158975100038</v>
      </c>
      <c r="H26" s="12">
        <v>-21.421776704999981</v>
      </c>
      <c r="I26" s="12">
        <v>-20.296420983300013</v>
      </c>
      <c r="J26" s="12">
        <v>-22.627727018000023</v>
      </c>
      <c r="K26" s="69">
        <v>-83.502083681400052</v>
      </c>
      <c r="L26" s="12">
        <v>-22</v>
      </c>
      <c r="M26" s="12">
        <v>-22.946340007600025</v>
      </c>
      <c r="N26" s="12">
        <v>-21.029653091800039</v>
      </c>
      <c r="O26" s="12"/>
      <c r="P26" s="13"/>
    </row>
    <row r="27" spans="1:16" x14ac:dyDescent="0.3">
      <c r="A27" s="2" t="s">
        <v>44</v>
      </c>
      <c r="B27" s="12">
        <v>-1.2878267996999999</v>
      </c>
      <c r="C27" s="12">
        <v>40.004701080899991</v>
      </c>
      <c r="D27" s="12">
        <v>20.447561674700001</v>
      </c>
      <c r="E27" s="12">
        <v>12.378002583700008</v>
      </c>
      <c r="F27" s="69">
        <v>71.542438539599999</v>
      </c>
      <c r="G27" s="12">
        <v>-3.0482849117000046</v>
      </c>
      <c r="H27" s="12">
        <v>8.2618815138000059</v>
      </c>
      <c r="I27" s="12">
        <v>-6.7672253668000026</v>
      </c>
      <c r="J27" s="12">
        <v>36.574128799199997</v>
      </c>
      <c r="K27" s="69">
        <v>35.020500034499996</v>
      </c>
      <c r="L27" s="12">
        <v>96</v>
      </c>
      <c r="M27" s="12">
        <v>-10.1017638205</v>
      </c>
      <c r="N27" s="12">
        <v>-4.9739078026000101</v>
      </c>
      <c r="O27" s="12"/>
      <c r="P27" s="13"/>
    </row>
    <row r="28" spans="1:16" x14ac:dyDescent="0.3">
      <c r="A28" s="2" t="s">
        <v>53</v>
      </c>
      <c r="B28" s="12">
        <v>-0.12844138990000051</v>
      </c>
      <c r="C28" s="12">
        <v>-1.3870526517999997</v>
      </c>
      <c r="D28" s="12">
        <v>-0.53918466510001595</v>
      </c>
      <c r="E28" s="12">
        <v>7.4607763503999998</v>
      </c>
      <c r="F28" s="69">
        <v>5.406097643599983</v>
      </c>
      <c r="G28" s="12">
        <v>3.1788165372000003</v>
      </c>
      <c r="H28" s="12">
        <v>-7.184904347599999</v>
      </c>
      <c r="I28" s="12">
        <v>-1.8993353831000008</v>
      </c>
      <c r="J28" s="12">
        <v>-14.407258483200003</v>
      </c>
      <c r="K28" s="69">
        <v>-21</v>
      </c>
      <c r="L28" s="12">
        <v>-7</v>
      </c>
      <c r="M28" s="12">
        <v>-0.28967975159999809</v>
      </c>
      <c r="N28" s="12">
        <v>-5.3470927277000042</v>
      </c>
      <c r="O28" s="12"/>
      <c r="P28" s="13"/>
    </row>
    <row r="29" spans="1:16" x14ac:dyDescent="0.3">
      <c r="A29" s="2" t="s">
        <v>45</v>
      </c>
      <c r="B29" s="12">
        <v>-2.8399999999999996E-4</v>
      </c>
      <c r="C29" s="12">
        <v>2.0100000000000001E-4</v>
      </c>
      <c r="D29" s="12">
        <v>6.5410000000000004</v>
      </c>
      <c r="E29" s="12">
        <v>4.133</v>
      </c>
      <c r="F29" s="69">
        <v>10.673916999999999</v>
      </c>
      <c r="G29" s="12">
        <v>4.4799999999999999E-4</v>
      </c>
      <c r="H29" s="12">
        <v>377.60599999999999</v>
      </c>
      <c r="I29" s="12">
        <v>4.125</v>
      </c>
      <c r="J29" s="12">
        <v>-4.5426000000000933E-4</v>
      </c>
      <c r="K29" s="69">
        <v>381.73099373999997</v>
      </c>
      <c r="L29" s="12">
        <v>0</v>
      </c>
      <c r="M29" s="12">
        <v>-1.5048999805003403E-5</v>
      </c>
      <c r="N29" s="12">
        <v>0</v>
      </c>
      <c r="O29" s="12"/>
      <c r="P29" s="13"/>
    </row>
    <row r="30" spans="1:16" x14ac:dyDescent="0.3">
      <c r="A30" s="2" t="s">
        <v>46</v>
      </c>
      <c r="B30" s="12">
        <v>-0.69099999999999995</v>
      </c>
      <c r="C30" s="12">
        <v>-1.256</v>
      </c>
      <c r="D30" s="12">
        <v>-1.385607</v>
      </c>
      <c r="E30" s="12">
        <v>-14.280961</v>
      </c>
      <c r="F30" s="69">
        <v>-17.613568000000001</v>
      </c>
      <c r="G30" s="12">
        <v>2.81</v>
      </c>
      <c r="H30" s="12">
        <v>0.36947899999999984</v>
      </c>
      <c r="I30" s="12">
        <v>-0.81200000000000006</v>
      </c>
      <c r="J30" s="12">
        <v>0.14898900000000001</v>
      </c>
      <c r="K30" s="69">
        <v>2.5164679999999993</v>
      </c>
      <c r="L30" s="12">
        <v>0</v>
      </c>
      <c r="M30" s="12">
        <v>-0.9</v>
      </c>
      <c r="N30" s="12">
        <v>-4.5460000000000003</v>
      </c>
      <c r="O30" s="12"/>
      <c r="P30" s="13"/>
    </row>
    <row r="31" spans="1:16" x14ac:dyDescent="0.3">
      <c r="A31" s="2" t="s">
        <v>47</v>
      </c>
      <c r="B31" s="12">
        <v>12.851128816012812</v>
      </c>
      <c r="C31" s="12">
        <v>20.328171180420387</v>
      </c>
      <c r="D31" s="12">
        <v>-11.577278969337771</v>
      </c>
      <c r="E31" s="12">
        <v>-36.52424641929823</v>
      </c>
      <c r="F31" s="69">
        <v>-14.922225392202797</v>
      </c>
      <c r="G31" s="12">
        <v>-11.789785162104</v>
      </c>
      <c r="H31" s="12">
        <v>-10.923337093810321</v>
      </c>
      <c r="I31" s="12">
        <v>-41.200733948080007</v>
      </c>
      <c r="J31" s="12">
        <v>-10.666614885891027</v>
      </c>
      <c r="K31" s="69">
        <v>-74.58047108988535</v>
      </c>
      <c r="L31" s="12">
        <v>-2</v>
      </c>
      <c r="M31" s="12">
        <v>14.61940848745</v>
      </c>
      <c r="N31" s="12">
        <v>-3.4262306242048997</v>
      </c>
      <c r="O31" s="12"/>
      <c r="P31" s="13"/>
    </row>
    <row r="32" spans="1:16" x14ac:dyDescent="0.3">
      <c r="A32" s="2" t="s">
        <v>168</v>
      </c>
      <c r="B32" s="12">
        <v>0</v>
      </c>
      <c r="C32" s="12">
        <v>0</v>
      </c>
      <c r="D32" s="12">
        <v>-7</v>
      </c>
      <c r="E32" s="12">
        <v>0</v>
      </c>
      <c r="F32" s="69">
        <v>-7</v>
      </c>
      <c r="G32" s="12">
        <v>0</v>
      </c>
      <c r="H32" s="12">
        <v>0</v>
      </c>
      <c r="I32" s="12">
        <v>-65</v>
      </c>
      <c r="J32" s="12">
        <v>0</v>
      </c>
      <c r="K32" s="69">
        <v>-65</v>
      </c>
      <c r="L32" s="12">
        <v>0</v>
      </c>
      <c r="M32" s="12">
        <v>-18</v>
      </c>
      <c r="N32" s="12">
        <v>0</v>
      </c>
      <c r="O32" s="12"/>
      <c r="P32" s="13"/>
    </row>
    <row r="33" spans="1:16" x14ac:dyDescent="0.3">
      <c r="A33" s="2" t="s">
        <v>167</v>
      </c>
      <c r="B33" s="12">
        <v>-39.551093006199999</v>
      </c>
      <c r="C33" s="12">
        <v>-4.0734027217999991</v>
      </c>
      <c r="D33" s="12">
        <f>-7.8995250219+7</f>
        <v>-0.89952502189999972</v>
      </c>
      <c r="E33" s="12">
        <v>-1.4933426326349022</v>
      </c>
      <c r="F33" s="69">
        <f>-53.0173633825349+7</f>
        <v>-46.017363382534903</v>
      </c>
      <c r="G33" s="12">
        <v>-5.4563863266999872</v>
      </c>
      <c r="H33" s="12">
        <v>-60.410065238400016</v>
      </c>
      <c r="I33" s="12">
        <f>-70.5666432382+65</f>
        <v>-5.5666432382000011</v>
      </c>
      <c r="J33" s="12">
        <v>-7.3180258791000199</v>
      </c>
      <c r="K33" s="69">
        <f>-143.7511206824+65</f>
        <v>-78.7511206824</v>
      </c>
      <c r="L33" s="12">
        <v>-9</v>
      </c>
      <c r="M33" s="12">
        <f>-74.8112494006+18</f>
        <v>-56.811249400600005</v>
      </c>
      <c r="N33" s="12">
        <v>-1.6226995467999996</v>
      </c>
      <c r="O33" s="12"/>
      <c r="P33" s="13"/>
    </row>
    <row r="34" spans="1:16" s="1" customFormat="1" x14ac:dyDescent="0.3">
      <c r="A34" s="66" t="s">
        <v>48</v>
      </c>
      <c r="B34" s="70">
        <v>-43.207516379787187</v>
      </c>
      <c r="C34" s="70">
        <v>40.826617887720381</v>
      </c>
      <c r="D34" s="70">
        <v>-12.455033981637788</v>
      </c>
      <c r="E34" s="70">
        <v>-49.230771117833122</v>
      </c>
      <c r="F34" s="71">
        <v>-64.066703591537717</v>
      </c>
      <c r="G34" s="70">
        <v>-33.461320177205621</v>
      </c>
      <c r="H34" s="70">
        <v>286.29724219448957</v>
      </c>
      <c r="I34" s="70">
        <v>-137.31261744698006</v>
      </c>
      <c r="J34" s="70">
        <v>-20.488765235589312</v>
      </c>
      <c r="K34" s="71">
        <v>95.034539334714594</v>
      </c>
      <c r="L34" s="70">
        <v>56</v>
      </c>
      <c r="M34" s="70">
        <v>-94.429639541749879</v>
      </c>
      <c r="N34" s="70">
        <v>-40.945122184304992</v>
      </c>
      <c r="O34" s="13"/>
      <c r="P34" s="13"/>
    </row>
    <row r="35" spans="1:16" x14ac:dyDescent="0.3">
      <c r="A35" s="15"/>
      <c r="B35" s="53"/>
      <c r="C35" s="53"/>
      <c r="D35" s="53"/>
      <c r="E35" s="53"/>
      <c r="F35" s="57"/>
      <c r="G35" s="53"/>
      <c r="H35" s="53"/>
      <c r="I35" s="53"/>
      <c r="J35" s="53"/>
      <c r="K35" s="57"/>
      <c r="L35" s="53"/>
      <c r="M35" s="53"/>
      <c r="N35" s="53"/>
      <c r="O35" s="12"/>
    </row>
    <row r="36" spans="1:16" s="1" customFormat="1" x14ac:dyDescent="0.3">
      <c r="A36" s="7" t="s">
        <v>49</v>
      </c>
      <c r="B36" s="13">
        <v>-10.357517611318819</v>
      </c>
      <c r="C36" s="13">
        <v>105.90881360146528</v>
      </c>
      <c r="D36" s="13">
        <v>45.136167593565645</v>
      </c>
      <c r="E36" s="13">
        <v>-54.24595639532469</v>
      </c>
      <c r="F36" s="40">
        <v>86.441507188387391</v>
      </c>
      <c r="G36" s="13">
        <v>-24.981029801405079</v>
      </c>
      <c r="H36" s="13">
        <v>175.66769201203459</v>
      </c>
      <c r="I36" s="13">
        <v>-142.11877626874963</v>
      </c>
      <c r="J36" s="13">
        <v>15.412508973207071</v>
      </c>
      <c r="K36" s="40">
        <v>25</v>
      </c>
      <c r="L36" s="13">
        <v>31</v>
      </c>
      <c r="M36" s="13">
        <v>-64.236307993163152</v>
      </c>
      <c r="N36" s="13">
        <v>-27.893688068708684</v>
      </c>
      <c r="O36" s="13"/>
      <c r="P36" s="13"/>
    </row>
    <row r="37" spans="1:16" x14ac:dyDescent="0.3">
      <c r="B37" s="12"/>
      <c r="C37" s="12"/>
      <c r="D37" s="12"/>
      <c r="E37" s="12"/>
      <c r="F37" s="35"/>
      <c r="G37" s="12"/>
      <c r="H37" s="12"/>
      <c r="I37" s="12"/>
      <c r="J37" s="12"/>
      <c r="K37" s="35"/>
      <c r="L37" s="12"/>
      <c r="M37" s="12"/>
      <c r="N37" s="12"/>
      <c r="O37" s="12"/>
    </row>
    <row r="38" spans="1:16" x14ac:dyDescent="0.3">
      <c r="A38" s="2" t="s">
        <v>50</v>
      </c>
      <c r="B38" s="12">
        <v>152.02135603160002</v>
      </c>
      <c r="C38" s="12">
        <v>139.9531457651812</v>
      </c>
      <c r="D38" s="12">
        <v>247.76562092074644</v>
      </c>
      <c r="E38" s="12">
        <v>292.12180801297183</v>
      </c>
      <c r="F38" s="69">
        <v>152.02135603160002</v>
      </c>
      <c r="G38" s="12">
        <v>246.42500000000001</v>
      </c>
      <c r="H38" s="12">
        <v>214.88052519859497</v>
      </c>
      <c r="I38" s="12">
        <v>392.72922091229992</v>
      </c>
      <c r="J38" s="12">
        <v>247.86771287709999</v>
      </c>
      <c r="K38" s="69">
        <v>246.42500000000001</v>
      </c>
      <c r="L38" s="12">
        <v>265</v>
      </c>
      <c r="M38" s="12">
        <v>292.36502819321129</v>
      </c>
      <c r="N38" s="12">
        <v>234.09145010556188</v>
      </c>
      <c r="O38" s="12"/>
      <c r="P38" s="13"/>
    </row>
    <row r="39" spans="1:16" x14ac:dyDescent="0.3">
      <c r="A39" s="2" t="s">
        <v>49</v>
      </c>
      <c r="B39" s="12">
        <v>-10.357517611318819</v>
      </c>
      <c r="C39" s="12">
        <v>105.90881360146528</v>
      </c>
      <c r="D39" s="12">
        <v>45.136167593565645</v>
      </c>
      <c r="E39" s="12">
        <v>-54.24595639532469</v>
      </c>
      <c r="F39" s="69">
        <v>86.441507188387391</v>
      </c>
      <c r="G39" s="12">
        <v>-24.981029801405079</v>
      </c>
      <c r="H39" s="12">
        <v>175.66769201203459</v>
      </c>
      <c r="I39" s="12">
        <v>-142.11877626874963</v>
      </c>
      <c r="J39" s="12">
        <v>15.412508973207071</v>
      </c>
      <c r="K39" s="69">
        <v>25</v>
      </c>
      <c r="L39" s="12">
        <v>31</v>
      </c>
      <c r="M39" s="12">
        <v>-64.236307993163152</v>
      </c>
      <c r="N39" s="12">
        <v>-27.893688068708684</v>
      </c>
      <c r="O39" s="12"/>
      <c r="P39" s="13"/>
    </row>
    <row r="40" spans="1:16" x14ac:dyDescent="0.3">
      <c r="A40" s="2" t="s">
        <v>51</v>
      </c>
      <c r="B40" s="12">
        <v>-1.7106551293000012</v>
      </c>
      <c r="C40" s="12">
        <v>1.9031998190000012</v>
      </c>
      <c r="D40" s="12">
        <v>-0.77971963389999999</v>
      </c>
      <c r="E40" s="12">
        <v>8.4032675124000011</v>
      </c>
      <c r="F40" s="69">
        <v>7.8160925682000011</v>
      </c>
      <c r="G40" s="12">
        <v>-6.5634449999999998</v>
      </c>
      <c r="H40" s="12">
        <v>2.1808035428653358</v>
      </c>
      <c r="I40" s="12">
        <v>-2.7427316259311159</v>
      </c>
      <c r="J40" s="12">
        <v>2.0528508248700206</v>
      </c>
      <c r="K40" s="69">
        <v>-6</v>
      </c>
      <c r="L40" s="12">
        <v>-4</v>
      </c>
      <c r="M40" s="12">
        <v>5.5305539049140062</v>
      </c>
      <c r="N40" s="12">
        <v>1.2009882833540142</v>
      </c>
      <c r="O40" s="12"/>
      <c r="P40" s="13"/>
    </row>
    <row r="41" spans="1:16" s="1" customFormat="1" x14ac:dyDescent="0.3">
      <c r="A41" s="66" t="s">
        <v>52</v>
      </c>
      <c r="B41" s="70">
        <v>139.9531832909812</v>
      </c>
      <c r="C41" s="70">
        <v>247.7651591856465</v>
      </c>
      <c r="D41" s="70">
        <v>292.12206888041209</v>
      </c>
      <c r="E41" s="70">
        <v>246.27911913004712</v>
      </c>
      <c r="F41" s="71">
        <v>246.2789557881874</v>
      </c>
      <c r="G41" s="70">
        <v>214.88015146180001</v>
      </c>
      <c r="H41" s="70">
        <v>392.72922091229992</v>
      </c>
      <c r="I41" s="70">
        <v>247.86771287709999</v>
      </c>
      <c r="J41" s="70">
        <v>265.33307223140002</v>
      </c>
      <c r="K41" s="71">
        <v>265.33307223140002</v>
      </c>
      <c r="L41" s="70">
        <v>292</v>
      </c>
      <c r="M41" s="70">
        <v>233.65927410496212</v>
      </c>
      <c r="N41" s="70">
        <v>207.39875032020683</v>
      </c>
      <c r="O41" s="13"/>
      <c r="P41" s="13"/>
    </row>
    <row r="42" spans="1:16" s="10" customFormat="1" x14ac:dyDescent="0.3">
      <c r="B42" s="20"/>
      <c r="C42" s="20"/>
      <c r="D42" s="20"/>
      <c r="E42" s="20"/>
      <c r="F42" s="87"/>
      <c r="G42" s="20"/>
      <c r="H42" s="20"/>
      <c r="I42" s="20"/>
      <c r="J42" s="20"/>
      <c r="K42" s="87"/>
      <c r="L42" s="20"/>
      <c r="M42" s="20"/>
      <c r="N42" s="20"/>
      <c r="O42" s="20"/>
      <c r="P42" s="87"/>
    </row>
    <row r="43" spans="1:16" s="6" customFormat="1" ht="3" customHeight="1" x14ac:dyDescent="0.25">
      <c r="A43" s="81"/>
      <c r="B43" s="82"/>
      <c r="C43" s="82"/>
      <c r="D43" s="82"/>
      <c r="E43" s="82"/>
      <c r="F43" s="83"/>
      <c r="G43" s="82"/>
      <c r="H43" s="82"/>
      <c r="I43" s="82"/>
      <c r="J43" s="82"/>
      <c r="K43" s="83"/>
      <c r="L43" s="82"/>
      <c r="M43" s="82"/>
      <c r="N43" s="82"/>
      <c r="O43" s="14"/>
      <c r="P43" s="14"/>
    </row>
    <row r="44" spans="1:16" s="10" customFormat="1" x14ac:dyDescent="0.3">
      <c r="B44" s="20"/>
      <c r="C44" s="20"/>
      <c r="D44" s="20"/>
      <c r="E44" s="20"/>
      <c r="F44" s="87"/>
      <c r="G44" s="20"/>
      <c r="H44" s="20"/>
      <c r="I44" s="20"/>
      <c r="J44" s="20"/>
      <c r="K44" s="87"/>
      <c r="L44" s="20"/>
      <c r="M44" s="20"/>
      <c r="N44" s="20"/>
      <c r="O44" s="20"/>
      <c r="P44" s="87"/>
    </row>
    <row r="45" spans="1:16" x14ac:dyDescent="0.3">
      <c r="A45" s="9" t="s">
        <v>54</v>
      </c>
      <c r="F45" s="35"/>
      <c r="K45" s="35"/>
    </row>
    <row r="46" spans="1:16" s="1" customFormat="1" x14ac:dyDescent="0.3">
      <c r="A46" s="7" t="s">
        <v>36</v>
      </c>
      <c r="B46" s="18">
        <f t="shared" ref="B46:N46" si="0">+B15</f>
        <v>50.971840303500187</v>
      </c>
      <c r="C46" s="8">
        <f t="shared" si="0"/>
        <v>108.96225287119967</v>
      </c>
      <c r="D46" s="18">
        <f t="shared" si="0"/>
        <v>45.46844130680342</v>
      </c>
      <c r="E46" s="18">
        <f t="shared" si="0"/>
        <v>53.777781947708377</v>
      </c>
      <c r="F46" s="40">
        <f t="shared" si="0"/>
        <v>259.18031642921164</v>
      </c>
      <c r="G46" s="77">
        <f t="shared" si="0"/>
        <v>49.21865771770058</v>
      </c>
      <c r="H46" s="18">
        <f t="shared" si="0"/>
        <v>77.251836796234215</v>
      </c>
      <c r="I46" s="18">
        <f t="shared" si="0"/>
        <v>59.272149527730448</v>
      </c>
      <c r="J46" s="18">
        <f t="shared" si="0"/>
        <v>61.632105523906702</v>
      </c>
      <c r="K46" s="40">
        <f t="shared" si="0"/>
        <v>249</v>
      </c>
      <c r="L46" s="18">
        <f t="shared" si="0"/>
        <v>80</v>
      </c>
      <c r="M46" s="18">
        <f t="shared" si="0"/>
        <v>59.793772235986722</v>
      </c>
      <c r="N46" s="18">
        <f t="shared" si="0"/>
        <v>101.56331781560866</v>
      </c>
      <c r="O46" s="18"/>
      <c r="P46" s="18"/>
    </row>
    <row r="47" spans="1:16" x14ac:dyDescent="0.3">
      <c r="A47" s="2" t="s">
        <v>23</v>
      </c>
      <c r="B47" s="19">
        <f t="shared" ref="B47:M47" si="1">+B8</f>
        <v>0</v>
      </c>
      <c r="C47" s="19">
        <f t="shared" si="1"/>
        <v>0</v>
      </c>
      <c r="D47" s="19">
        <f t="shared" si="1"/>
        <v>0</v>
      </c>
      <c r="E47" s="19">
        <f t="shared" si="1"/>
        <v>1</v>
      </c>
      <c r="F47" s="69">
        <f t="shared" si="1"/>
        <v>1</v>
      </c>
      <c r="G47" s="22">
        <f t="shared" si="1"/>
        <v>0</v>
      </c>
      <c r="H47" s="22">
        <f t="shared" si="1"/>
        <v>8</v>
      </c>
      <c r="I47" s="22">
        <f t="shared" si="1"/>
        <v>0</v>
      </c>
      <c r="J47" s="22">
        <f t="shared" si="1"/>
        <v>1</v>
      </c>
      <c r="K47" s="69">
        <f t="shared" si="1"/>
        <v>9</v>
      </c>
      <c r="L47" s="22">
        <f t="shared" si="1"/>
        <v>4</v>
      </c>
      <c r="M47" s="22">
        <f t="shared" si="1"/>
        <v>5.1910186200000004</v>
      </c>
      <c r="N47" s="22">
        <f t="shared" ref="N47" si="2">+N8</f>
        <v>2.4104149500000016</v>
      </c>
      <c r="O47" s="19"/>
      <c r="P47" s="18"/>
    </row>
    <row r="48" spans="1:16" x14ac:dyDescent="0.3">
      <c r="A48" s="2" t="s">
        <v>37</v>
      </c>
      <c r="B48" s="19">
        <f t="shared" ref="B48:N48" si="3">+B17</f>
        <v>-7.2634456601000323</v>
      </c>
      <c r="C48" s="19">
        <f t="shared" si="3"/>
        <v>-3.3328997044999684</v>
      </c>
      <c r="D48" s="19">
        <f t="shared" si="3"/>
        <v>-5.5045862653000128</v>
      </c>
      <c r="E48" s="19">
        <f t="shared" si="3"/>
        <v>-4.5388216934000045</v>
      </c>
      <c r="F48" s="69">
        <f t="shared" si="3"/>
        <v>-20.63975332330002</v>
      </c>
      <c r="G48" s="22">
        <f t="shared" si="3"/>
        <v>-6.2316291310999965</v>
      </c>
      <c r="H48" s="22">
        <f t="shared" si="3"/>
        <v>-4.1733296707001299</v>
      </c>
      <c r="I48" s="22">
        <f t="shared" si="3"/>
        <v>-4.6611803981998738</v>
      </c>
      <c r="J48" s="22">
        <f t="shared" si="3"/>
        <v>-4.9584231402000354</v>
      </c>
      <c r="K48" s="69">
        <f t="shared" si="3"/>
        <v>-20.024562340200038</v>
      </c>
      <c r="L48" s="22">
        <f t="shared" si="3"/>
        <v>-4</v>
      </c>
      <c r="M48" s="22">
        <f t="shared" si="3"/>
        <v>-3.5811378774999376</v>
      </c>
      <c r="N48" s="22">
        <f t="shared" si="3"/>
        <v>-5.4277254352000783</v>
      </c>
      <c r="O48" s="19"/>
      <c r="P48" s="18"/>
    </row>
    <row r="49" spans="1:16" x14ac:dyDescent="0.3">
      <c r="A49" s="2" t="s">
        <v>43</v>
      </c>
      <c r="B49" s="19">
        <f t="shared" ref="B49:N49" si="4">+B26</f>
        <v>-14.4</v>
      </c>
      <c r="C49" s="19">
        <f t="shared" si="4"/>
        <v>-12.79</v>
      </c>
      <c r="D49" s="19">
        <f t="shared" si="4"/>
        <v>-18.042000000000002</v>
      </c>
      <c r="E49" s="19">
        <f t="shared" si="4"/>
        <v>-20.904</v>
      </c>
      <c r="F49" s="69">
        <f t="shared" si="4"/>
        <v>-66.135999999999996</v>
      </c>
      <c r="G49" s="22">
        <f t="shared" si="4"/>
        <v>-19.156158975100038</v>
      </c>
      <c r="H49" s="22">
        <f t="shared" si="4"/>
        <v>-21.421776704999981</v>
      </c>
      <c r="I49" s="22">
        <f t="shared" si="4"/>
        <v>-20.296420983300013</v>
      </c>
      <c r="J49" s="22">
        <f t="shared" si="4"/>
        <v>-22.627727018000023</v>
      </c>
      <c r="K49" s="69">
        <f t="shared" si="4"/>
        <v>-83.502083681400052</v>
      </c>
      <c r="L49" s="22">
        <f t="shared" si="4"/>
        <v>-22</v>
      </c>
      <c r="M49" s="22">
        <f t="shared" si="4"/>
        <v>-22.946340007600025</v>
      </c>
      <c r="N49" s="22">
        <f t="shared" si="4"/>
        <v>-21.029653091800039</v>
      </c>
      <c r="O49" s="19"/>
      <c r="P49" s="18"/>
    </row>
    <row r="50" spans="1:16" s="1" customFormat="1" x14ac:dyDescent="0.3">
      <c r="A50" s="66" t="s">
        <v>54</v>
      </c>
      <c r="B50" s="70">
        <f>SUM(B46:B49)</f>
        <v>29.308394643400156</v>
      </c>
      <c r="C50" s="70">
        <f t="shared" ref="C50:M50" si="5">SUM(C46:C49)</f>
        <v>92.839353166699709</v>
      </c>
      <c r="D50" s="70">
        <f t="shared" si="5"/>
        <v>21.921855041503406</v>
      </c>
      <c r="E50" s="70">
        <f t="shared" si="5"/>
        <v>29.334960254308374</v>
      </c>
      <c r="F50" s="71">
        <f t="shared" si="5"/>
        <v>173.40456310591162</v>
      </c>
      <c r="G50" s="70">
        <f t="shared" si="5"/>
        <v>23.83086961150055</v>
      </c>
      <c r="H50" s="70">
        <f t="shared" si="5"/>
        <v>59.656730420534103</v>
      </c>
      <c r="I50" s="70">
        <f t="shared" si="5"/>
        <v>34.314548146230564</v>
      </c>
      <c r="J50" s="70">
        <f t="shared" si="5"/>
        <v>35.045955365706646</v>
      </c>
      <c r="K50" s="71">
        <f t="shared" si="5"/>
        <v>154.4733539783999</v>
      </c>
      <c r="L50" s="70">
        <f t="shared" si="5"/>
        <v>58</v>
      </c>
      <c r="M50" s="70">
        <f t="shared" si="5"/>
        <v>38.457312970886747</v>
      </c>
      <c r="N50" s="70">
        <f t="shared" ref="N50" si="6">SUM(N46:N49)</f>
        <v>77.516354238608542</v>
      </c>
      <c r="O50" s="80"/>
      <c r="P50" s="13"/>
    </row>
  </sheetData>
  <pageMargins left="0.7" right="0.7" top="0.75" bottom="0.75" header="0.3" footer="0.3"/>
  <pageSetup paperSize="9" orientation="portrait" r:id="rId1"/>
  <ignoredErrors>
    <ignoredError sqref="B47:N4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D1B43-773C-491E-AEC2-F501F3DDD3CA}">
  <dimension ref="A1:Q11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16" sqref="P16"/>
    </sheetView>
  </sheetViews>
  <sheetFormatPr defaultRowHeight="14" outlineLevelCol="1" x14ac:dyDescent="0.3"/>
  <cols>
    <col min="1" max="1" width="41.33203125" style="2" customWidth="1"/>
    <col min="2" max="5" width="9" style="6" outlineLevel="1"/>
    <col min="6" max="6" width="9" style="1"/>
    <col min="7" max="10" width="9" style="6" outlineLevel="1"/>
    <col min="11" max="11" width="9" style="1"/>
    <col min="12" max="15" width="9" style="6"/>
    <col min="16" max="16" width="9" style="1"/>
  </cols>
  <sheetData>
    <row r="1" spans="1:16" ht="24" customHeight="1" x14ac:dyDescent="0.3">
      <c r="A1" s="59" t="s">
        <v>142</v>
      </c>
      <c r="B1" s="3"/>
      <c r="C1" s="3"/>
      <c r="D1" s="3"/>
      <c r="E1" s="3"/>
      <c r="F1" s="7"/>
      <c r="G1" s="3"/>
      <c r="H1" s="3"/>
      <c r="I1" s="3"/>
      <c r="J1" s="3"/>
      <c r="K1" s="7"/>
      <c r="L1" s="3"/>
      <c r="M1" s="3"/>
      <c r="N1" s="3"/>
      <c r="O1"/>
      <c r="P1"/>
    </row>
    <row r="2" spans="1:16" ht="24" customHeight="1" x14ac:dyDescent="0.3">
      <c r="A2" s="59" t="s">
        <v>138</v>
      </c>
      <c r="B2" s="3"/>
      <c r="C2" s="3"/>
      <c r="D2" s="3"/>
      <c r="E2" s="3"/>
      <c r="F2" s="7"/>
      <c r="G2" s="3"/>
      <c r="H2" s="3"/>
      <c r="I2" s="3"/>
      <c r="J2" s="3"/>
      <c r="K2" s="7"/>
      <c r="L2" s="3"/>
      <c r="M2" s="3"/>
      <c r="N2" s="3"/>
      <c r="O2"/>
      <c r="P2"/>
    </row>
    <row r="3" spans="1:16" s="63" customFormat="1" ht="20.25" customHeight="1" x14ac:dyDescent="0.25">
      <c r="A3" s="76" t="s">
        <v>143</v>
      </c>
      <c r="B3" s="60" t="s">
        <v>7</v>
      </c>
      <c r="C3" s="60" t="s">
        <v>8</v>
      </c>
      <c r="D3" s="60" t="s">
        <v>9</v>
      </c>
      <c r="E3" s="60" t="s">
        <v>10</v>
      </c>
      <c r="F3" s="61" t="s">
        <v>11</v>
      </c>
      <c r="G3" s="60" t="s">
        <v>12</v>
      </c>
      <c r="H3" s="60" t="s">
        <v>13</v>
      </c>
      <c r="I3" s="60" t="s">
        <v>14</v>
      </c>
      <c r="J3" s="60" t="s">
        <v>15</v>
      </c>
      <c r="K3" s="61" t="s">
        <v>16</v>
      </c>
      <c r="L3" s="60" t="s">
        <v>55</v>
      </c>
      <c r="M3" s="60" t="s">
        <v>147</v>
      </c>
      <c r="N3" s="60" t="s">
        <v>170</v>
      </c>
    </row>
    <row r="4" spans="1:16" s="6" customFormat="1" x14ac:dyDescent="0.3">
      <c r="A4" s="7"/>
      <c r="B4" s="4"/>
      <c r="C4" s="4"/>
      <c r="D4" s="4"/>
      <c r="E4" s="4"/>
      <c r="F4" s="44"/>
      <c r="G4" s="4"/>
      <c r="H4" s="4"/>
      <c r="I4" s="4"/>
      <c r="J4" s="4"/>
      <c r="K4" s="44"/>
      <c r="L4" s="4"/>
      <c r="M4" s="4"/>
      <c r="N4" s="4"/>
      <c r="O4" s="4"/>
      <c r="P4" s="4"/>
    </row>
    <row r="5" spans="1:16" s="6" customFormat="1" ht="13.5" x14ac:dyDescent="0.25">
      <c r="A5" s="3" t="s">
        <v>87</v>
      </c>
      <c r="B5" s="4">
        <v>651</v>
      </c>
      <c r="C5" s="4">
        <v>685</v>
      </c>
      <c r="D5" s="4">
        <v>688</v>
      </c>
      <c r="E5" s="4">
        <v>728</v>
      </c>
      <c r="F5" s="44">
        <v>728</v>
      </c>
      <c r="G5" s="4">
        <v>720.76462377640007</v>
      </c>
      <c r="H5" s="4">
        <v>918</v>
      </c>
      <c r="I5" s="4">
        <v>956</v>
      </c>
      <c r="J5" s="4">
        <v>955</v>
      </c>
      <c r="K5" s="44">
        <v>955</v>
      </c>
      <c r="L5" s="4">
        <v>1066.0774749750999</v>
      </c>
      <c r="M5" s="4">
        <v>1088.3169855828</v>
      </c>
      <c r="N5" s="4">
        <v>1133.7472988006</v>
      </c>
      <c r="O5" s="4"/>
      <c r="P5" s="4"/>
    </row>
    <row r="6" spans="1:16" s="6" customFormat="1" ht="13.5" x14ac:dyDescent="0.25">
      <c r="A6" s="20" t="s">
        <v>88</v>
      </c>
      <c r="B6" s="4">
        <v>225</v>
      </c>
      <c r="C6" s="4">
        <v>251</v>
      </c>
      <c r="D6" s="4">
        <v>249</v>
      </c>
      <c r="E6" s="4">
        <v>276</v>
      </c>
      <c r="F6" s="44">
        <v>276</v>
      </c>
      <c r="G6" s="4">
        <v>269.00829384650007</v>
      </c>
      <c r="H6" s="4">
        <v>317</v>
      </c>
      <c r="I6" s="4">
        <v>331</v>
      </c>
      <c r="J6" s="4">
        <v>335.28401661690003</v>
      </c>
      <c r="K6" s="44">
        <v>335.28401661690003</v>
      </c>
      <c r="L6" s="4">
        <v>340.17246830630012</v>
      </c>
      <c r="M6" s="4">
        <v>332.78144477319989</v>
      </c>
      <c r="N6" s="4">
        <v>353.96762661369996</v>
      </c>
      <c r="O6" s="4"/>
      <c r="P6" s="4"/>
    </row>
    <row r="7" spans="1:16" s="6" customFormat="1" ht="13.5" x14ac:dyDescent="0.25">
      <c r="A7" s="3" t="s">
        <v>171</v>
      </c>
      <c r="B7" s="14">
        <v>62</v>
      </c>
      <c r="C7" s="14">
        <v>75</v>
      </c>
      <c r="D7" s="14">
        <v>78</v>
      </c>
      <c r="E7" s="14">
        <v>83</v>
      </c>
      <c r="F7" s="44">
        <v>83</v>
      </c>
      <c r="G7" s="14">
        <v>80.496894023400003</v>
      </c>
      <c r="H7" s="14">
        <v>85</v>
      </c>
      <c r="I7" s="14">
        <v>104</v>
      </c>
      <c r="J7" s="14">
        <v>112.98513200320001</v>
      </c>
      <c r="K7" s="44">
        <v>112.98513200320001</v>
      </c>
      <c r="L7" s="14">
        <v>117.47977905740001</v>
      </c>
      <c r="M7" s="14">
        <v>127.81823089430002</v>
      </c>
      <c r="N7" s="14">
        <v>133.89007386949999</v>
      </c>
      <c r="O7" s="14"/>
      <c r="P7" s="14"/>
    </row>
    <row r="8" spans="1:16" s="1" customFormat="1" x14ac:dyDescent="0.3">
      <c r="A8" s="66" t="s">
        <v>90</v>
      </c>
      <c r="B8" s="65">
        <v>938</v>
      </c>
      <c r="C8" s="65">
        <v>1011</v>
      </c>
      <c r="D8" s="65">
        <v>1015</v>
      </c>
      <c r="E8" s="65">
        <v>1087</v>
      </c>
      <c r="F8" s="67">
        <v>1087</v>
      </c>
      <c r="G8" s="65">
        <v>1070.2698116462998</v>
      </c>
      <c r="H8" s="65">
        <f>SUM(H5:H7)</f>
        <v>1320</v>
      </c>
      <c r="I8" s="65">
        <v>1391</v>
      </c>
      <c r="J8" s="65">
        <v>1403.2691486201002</v>
      </c>
      <c r="K8" s="67">
        <v>1403.2691486201002</v>
      </c>
      <c r="L8" s="65">
        <v>1523.7297223388</v>
      </c>
      <c r="M8" s="65">
        <v>1548.9166612503</v>
      </c>
      <c r="N8" s="65">
        <v>1621.6049992838</v>
      </c>
      <c r="O8" s="21"/>
      <c r="P8" s="21"/>
    </row>
    <row r="9" spans="1:16" s="6" customFormat="1" ht="13.5" x14ac:dyDescent="0.25">
      <c r="A9" s="3"/>
      <c r="B9" s="14"/>
      <c r="C9" s="14"/>
      <c r="D9" s="14"/>
      <c r="E9" s="14"/>
      <c r="F9" s="44"/>
      <c r="G9" s="14"/>
      <c r="H9" s="14"/>
      <c r="I9" s="14"/>
      <c r="J9" s="14"/>
      <c r="K9" s="44"/>
      <c r="L9" s="14"/>
      <c r="M9" s="14"/>
      <c r="N9" s="14"/>
      <c r="O9" s="14"/>
      <c r="P9" s="14"/>
    </row>
    <row r="10" spans="1:16" s="6" customFormat="1" ht="13.5" x14ac:dyDescent="0.25">
      <c r="A10" s="3" t="s">
        <v>91</v>
      </c>
      <c r="B10" s="14">
        <v>68</v>
      </c>
      <c r="C10" s="14">
        <v>70</v>
      </c>
      <c r="D10" s="14">
        <v>71</v>
      </c>
      <c r="E10" s="14">
        <v>71</v>
      </c>
      <c r="F10" s="44">
        <v>71</v>
      </c>
      <c r="G10" s="14">
        <v>67.185248234900001</v>
      </c>
      <c r="H10" s="14">
        <v>61</v>
      </c>
      <c r="I10" s="14">
        <v>54</v>
      </c>
      <c r="J10" s="14">
        <v>49.809766301899984</v>
      </c>
      <c r="K10" s="44">
        <v>49.809766301899984</v>
      </c>
      <c r="L10" s="14">
        <v>45.590129531700015</v>
      </c>
      <c r="M10" s="14">
        <v>44.729622220600021</v>
      </c>
      <c r="N10" s="14">
        <v>44.230793027599994</v>
      </c>
      <c r="O10" s="14"/>
      <c r="P10" s="14"/>
    </row>
    <row r="11" spans="1:16" s="6" customFormat="1" ht="13.5" x14ac:dyDescent="0.25">
      <c r="A11" s="3" t="s">
        <v>92</v>
      </c>
      <c r="B11" s="14">
        <v>185</v>
      </c>
      <c r="C11" s="14">
        <v>182</v>
      </c>
      <c r="D11" s="14">
        <v>186</v>
      </c>
      <c r="E11" s="14">
        <v>194</v>
      </c>
      <c r="F11" s="44">
        <v>194</v>
      </c>
      <c r="G11" s="14">
        <v>177.5977526078</v>
      </c>
      <c r="H11" s="14">
        <v>234</v>
      </c>
      <c r="I11" s="14">
        <v>230</v>
      </c>
      <c r="J11" s="14">
        <v>226.40299858180001</v>
      </c>
      <c r="K11" s="44">
        <v>226.40299858180001</v>
      </c>
      <c r="L11" s="14">
        <v>207.44107569200003</v>
      </c>
      <c r="M11" s="14">
        <v>190.78336681619999</v>
      </c>
      <c r="N11" s="14">
        <v>183.08255596850009</v>
      </c>
      <c r="O11" s="14"/>
      <c r="P11" s="14"/>
    </row>
    <row r="12" spans="1:16" s="1" customFormat="1" x14ac:dyDescent="0.3">
      <c r="A12" s="66" t="s">
        <v>93</v>
      </c>
      <c r="B12" s="65">
        <v>252</v>
      </c>
      <c r="C12" s="65">
        <v>252</v>
      </c>
      <c r="D12" s="65">
        <v>257</v>
      </c>
      <c r="E12" s="65">
        <v>264</v>
      </c>
      <c r="F12" s="67">
        <v>264</v>
      </c>
      <c r="G12" s="65">
        <v>244.78300084270001</v>
      </c>
      <c r="H12" s="65">
        <v>296</v>
      </c>
      <c r="I12" s="65">
        <v>284</v>
      </c>
      <c r="J12" s="65">
        <v>276.2127648837</v>
      </c>
      <c r="K12" s="67">
        <v>276.2127648837</v>
      </c>
      <c r="L12" s="65">
        <v>253.03120522370006</v>
      </c>
      <c r="M12" s="65">
        <v>235.51298903680001</v>
      </c>
      <c r="N12" s="65">
        <v>227.31334899610007</v>
      </c>
      <c r="O12" s="21"/>
      <c r="P12" s="21"/>
    </row>
    <row r="13" spans="1:16" s="6" customFormat="1" ht="13.5" x14ac:dyDescent="0.25">
      <c r="A13" s="3"/>
      <c r="B13" s="14"/>
      <c r="C13" s="14"/>
      <c r="D13" s="14"/>
      <c r="E13" s="14"/>
      <c r="F13" s="44"/>
      <c r="G13" s="14"/>
      <c r="H13" s="14"/>
      <c r="I13" s="14"/>
      <c r="J13" s="14"/>
      <c r="K13" s="44"/>
      <c r="L13" s="14"/>
      <c r="M13" s="14"/>
      <c r="N13" s="14"/>
      <c r="O13" s="14"/>
      <c r="P13" s="14"/>
    </row>
    <row r="14" spans="1:16" s="6" customFormat="1" ht="13.5" x14ac:dyDescent="0.25">
      <c r="A14" s="3" t="s">
        <v>94</v>
      </c>
      <c r="B14" s="14">
        <v>47</v>
      </c>
      <c r="C14" s="14">
        <v>46.739254823600007</v>
      </c>
      <c r="D14" s="14">
        <v>29.611191842700002</v>
      </c>
      <c r="E14" s="14">
        <v>17</v>
      </c>
      <c r="F14" s="44">
        <v>17</v>
      </c>
      <c r="G14" s="14">
        <v>21</v>
      </c>
      <c r="H14" s="14">
        <v>59.995765230900005</v>
      </c>
      <c r="I14" s="14">
        <v>65.989324496200013</v>
      </c>
      <c r="J14" s="14">
        <v>66.813887891899995</v>
      </c>
      <c r="K14" s="44">
        <v>66.813887891899995</v>
      </c>
      <c r="L14" s="14">
        <v>66.813887891899995</v>
      </c>
      <c r="M14" s="14">
        <v>68.516173864199999</v>
      </c>
      <c r="N14" s="14">
        <v>92.901515297299994</v>
      </c>
      <c r="O14" s="14"/>
      <c r="P14" s="14"/>
    </row>
    <row r="15" spans="1:16" s="6" customFormat="1" ht="13.5" x14ac:dyDescent="0.25">
      <c r="A15" s="3" t="s">
        <v>149</v>
      </c>
      <c r="B15" s="14">
        <v>37</v>
      </c>
      <c r="C15" s="14">
        <v>37.324692924899999</v>
      </c>
      <c r="D15" s="14">
        <v>52.160400253399999</v>
      </c>
      <c r="E15" s="14">
        <v>49</v>
      </c>
      <c r="F15" s="44">
        <v>49</v>
      </c>
      <c r="G15" s="14">
        <v>36</v>
      </c>
      <c r="H15" s="14">
        <v>35.657537240000003</v>
      </c>
      <c r="I15" s="14">
        <v>39.971677059999998</v>
      </c>
      <c r="J15" s="14">
        <v>34.409550590000002</v>
      </c>
      <c r="K15" s="44">
        <v>34.409550590000002</v>
      </c>
      <c r="L15" s="14">
        <v>45.422541000000002</v>
      </c>
      <c r="M15" s="14">
        <v>45.422541000000002</v>
      </c>
      <c r="N15" s="14">
        <v>43.36341101</v>
      </c>
      <c r="O15" s="14"/>
      <c r="P15" s="14"/>
    </row>
    <row r="16" spans="1:16" s="6" customFormat="1" ht="13.5" x14ac:dyDescent="0.25">
      <c r="A16" s="3" t="s">
        <v>98</v>
      </c>
      <c r="B16" s="14">
        <v>4</v>
      </c>
      <c r="C16" s="14">
        <v>3.7486229999999998</v>
      </c>
      <c r="D16" s="14">
        <v>8.5771894576999994</v>
      </c>
      <c r="E16" s="14">
        <v>9</v>
      </c>
      <c r="F16" s="44">
        <v>9</v>
      </c>
      <c r="G16" s="14">
        <v>20</v>
      </c>
      <c r="H16" s="14">
        <v>21.052959753700001</v>
      </c>
      <c r="I16" s="14">
        <v>10.623083468199997</v>
      </c>
      <c r="J16" s="14">
        <v>10.6944769307</v>
      </c>
      <c r="K16" s="44">
        <v>10.6944769307</v>
      </c>
      <c r="L16" s="14">
        <v>10.1047271428</v>
      </c>
      <c r="M16" s="14">
        <v>10.1047271428</v>
      </c>
      <c r="N16" s="14">
        <v>12.866765109400001</v>
      </c>
      <c r="O16" s="14"/>
      <c r="P16" s="14"/>
    </row>
    <row r="17" spans="1:17" s="6" customFormat="1" ht="13.5" x14ac:dyDescent="0.25">
      <c r="A17" s="3" t="s">
        <v>89</v>
      </c>
      <c r="B17" s="14">
        <v>19</v>
      </c>
      <c r="C17" s="14">
        <v>23</v>
      </c>
      <c r="D17" s="14">
        <v>23</v>
      </c>
      <c r="E17" s="14">
        <v>15</v>
      </c>
      <c r="F17" s="44">
        <v>15</v>
      </c>
      <c r="G17" s="14">
        <v>14.642055276599994</v>
      </c>
      <c r="H17" s="14">
        <v>26</v>
      </c>
      <c r="I17" s="14">
        <v>18</v>
      </c>
      <c r="J17" s="14">
        <v>31</v>
      </c>
      <c r="K17" s="44">
        <v>31</v>
      </c>
      <c r="L17" s="14">
        <v>28.374611981499999</v>
      </c>
      <c r="M17" s="14">
        <v>30.465151142900002</v>
      </c>
      <c r="N17" s="14">
        <v>28.929268943899999</v>
      </c>
      <c r="O17" s="14"/>
      <c r="P17" s="14"/>
    </row>
    <row r="18" spans="1:17" s="1" customFormat="1" x14ac:dyDescent="0.3">
      <c r="A18" s="66" t="s">
        <v>148</v>
      </c>
      <c r="B18" s="65">
        <v>107</v>
      </c>
      <c r="C18" s="65">
        <v>111</v>
      </c>
      <c r="D18" s="65">
        <v>113</v>
      </c>
      <c r="E18" s="65">
        <v>90</v>
      </c>
      <c r="F18" s="67">
        <v>90</v>
      </c>
      <c r="G18" s="65">
        <v>91.64205527659999</v>
      </c>
      <c r="H18" s="65">
        <v>142.70626222460001</v>
      </c>
      <c r="I18" s="65">
        <v>134.5840850244</v>
      </c>
      <c r="J18" s="65">
        <v>142.9179154126</v>
      </c>
      <c r="K18" s="67">
        <v>142.9179154126</v>
      </c>
      <c r="L18" s="65">
        <v>150.7157680162</v>
      </c>
      <c r="M18" s="65">
        <v>154.50859314990001</v>
      </c>
      <c r="N18" s="65">
        <v>178.06096036060001</v>
      </c>
      <c r="O18" s="21"/>
      <c r="P18" s="21"/>
    </row>
    <row r="19" spans="1:17" s="6" customFormat="1" ht="13.5" x14ac:dyDescent="0.25">
      <c r="A19" s="3"/>
      <c r="B19" s="14"/>
      <c r="C19" s="14"/>
      <c r="D19" s="14"/>
      <c r="E19" s="14"/>
      <c r="F19" s="44"/>
      <c r="G19" s="14"/>
      <c r="H19" s="14"/>
      <c r="I19" s="14"/>
      <c r="J19" s="14"/>
      <c r="K19" s="44"/>
      <c r="L19" s="14"/>
      <c r="M19" s="14"/>
      <c r="N19" s="14"/>
      <c r="O19" s="14"/>
      <c r="P19" s="14"/>
    </row>
    <row r="20" spans="1:17" s="1" customFormat="1" x14ac:dyDescent="0.3">
      <c r="A20" s="66" t="s">
        <v>95</v>
      </c>
      <c r="B20" s="65">
        <v>1297</v>
      </c>
      <c r="C20" s="65">
        <v>1374</v>
      </c>
      <c r="D20" s="65">
        <v>1386</v>
      </c>
      <c r="E20" s="65">
        <v>1440</v>
      </c>
      <c r="F20" s="67">
        <v>1440</v>
      </c>
      <c r="G20" s="65">
        <v>1407</v>
      </c>
      <c r="H20" s="65">
        <v>1757</v>
      </c>
      <c r="I20" s="65">
        <v>1810</v>
      </c>
      <c r="J20" s="65">
        <v>1822</v>
      </c>
      <c r="K20" s="67">
        <v>1822</v>
      </c>
      <c r="L20" s="65">
        <v>1928</v>
      </c>
      <c r="M20" s="65">
        <v>1939</v>
      </c>
      <c r="N20" s="65">
        <v>2026.9793086405002</v>
      </c>
      <c r="O20" s="21"/>
      <c r="P20" s="21"/>
    </row>
    <row r="21" spans="1:17" s="6" customFormat="1" ht="13.5" x14ac:dyDescent="0.25">
      <c r="A21" s="3"/>
      <c r="B21" s="14"/>
      <c r="C21" s="14"/>
      <c r="D21" s="14"/>
      <c r="E21" s="14"/>
      <c r="F21" s="44"/>
      <c r="G21" s="14"/>
      <c r="H21" s="14"/>
      <c r="I21" s="14"/>
      <c r="J21" s="14"/>
      <c r="K21" s="44"/>
      <c r="L21" s="14"/>
      <c r="M21" s="14"/>
      <c r="N21" s="14"/>
      <c r="O21" s="14"/>
      <c r="P21" s="14"/>
    </row>
    <row r="22" spans="1:17" s="6" customFormat="1" ht="13.5" x14ac:dyDescent="0.25">
      <c r="A22" s="3" t="s">
        <v>96</v>
      </c>
      <c r="B22" s="14">
        <v>8</v>
      </c>
      <c r="C22" s="14">
        <v>8</v>
      </c>
      <c r="D22" s="14">
        <v>11</v>
      </c>
      <c r="E22" s="14">
        <v>10</v>
      </c>
      <c r="F22" s="44">
        <v>10</v>
      </c>
      <c r="G22" s="14">
        <v>11</v>
      </c>
      <c r="H22" s="14">
        <v>12.4265979698</v>
      </c>
      <c r="I22" s="14">
        <v>15</v>
      </c>
      <c r="J22" s="14">
        <v>12.0623918385</v>
      </c>
      <c r="K22" s="44">
        <v>12.0623918385</v>
      </c>
      <c r="L22" s="14">
        <v>14</v>
      </c>
      <c r="M22" s="14">
        <v>12.4164744385</v>
      </c>
      <c r="N22" s="14">
        <v>11.9206106276</v>
      </c>
      <c r="O22" s="14"/>
      <c r="P22" s="14"/>
    </row>
    <row r="23" spans="1:17" s="6" customFormat="1" ht="13.5" x14ac:dyDescent="0.25">
      <c r="A23" s="3" t="s">
        <v>97</v>
      </c>
      <c r="B23" s="14">
        <v>213</v>
      </c>
      <c r="C23" s="14">
        <v>221</v>
      </c>
      <c r="D23" s="14">
        <v>216</v>
      </c>
      <c r="E23" s="14">
        <v>288</v>
      </c>
      <c r="F23" s="44">
        <v>288</v>
      </c>
      <c r="G23" s="14">
        <v>243</v>
      </c>
      <c r="H23" s="14">
        <v>288.01927851030001</v>
      </c>
      <c r="I23" s="14">
        <v>295</v>
      </c>
      <c r="J23" s="14">
        <v>324.52796514900001</v>
      </c>
      <c r="K23" s="44">
        <v>324.52796514900001</v>
      </c>
      <c r="L23" s="14">
        <v>329</v>
      </c>
      <c r="M23" s="14">
        <v>372.23842730490003</v>
      </c>
      <c r="N23" s="14">
        <v>342.76156438720005</v>
      </c>
      <c r="O23" s="14"/>
      <c r="P23" s="14"/>
    </row>
    <row r="24" spans="1:17" s="6" customFormat="1" ht="13.5" x14ac:dyDescent="0.25">
      <c r="A24" s="3" t="s">
        <v>150</v>
      </c>
      <c r="B24" s="14">
        <v>14</v>
      </c>
      <c r="C24" s="14">
        <v>0</v>
      </c>
      <c r="D24" s="14">
        <v>1.5592756382999999</v>
      </c>
      <c r="E24" s="14">
        <v>1</v>
      </c>
      <c r="F24" s="44">
        <v>1</v>
      </c>
      <c r="G24" s="14">
        <v>6</v>
      </c>
      <c r="H24" s="14">
        <v>2.5471839817999999</v>
      </c>
      <c r="I24" s="14">
        <v>4.9411784272999988</v>
      </c>
      <c r="J24" s="14">
        <v>17.718484564100002</v>
      </c>
      <c r="K24" s="44">
        <v>17.718484564100002</v>
      </c>
      <c r="L24" s="14">
        <v>18.395568689399997</v>
      </c>
      <c r="M24" s="14">
        <v>19.196324366800003</v>
      </c>
      <c r="N24" s="14">
        <v>18.0498608957</v>
      </c>
      <c r="O24" s="14"/>
      <c r="P24" s="14"/>
    </row>
    <row r="25" spans="1:17" s="6" customFormat="1" ht="13.5" x14ac:dyDescent="0.25">
      <c r="A25" s="3" t="s">
        <v>149</v>
      </c>
      <c r="B25" s="14">
        <v>9</v>
      </c>
      <c r="C25" s="14">
        <v>9</v>
      </c>
      <c r="D25" s="14">
        <v>21.431651866700001</v>
      </c>
      <c r="E25" s="14">
        <v>21</v>
      </c>
      <c r="F25" s="44">
        <v>21</v>
      </c>
      <c r="G25" s="14">
        <v>21</v>
      </c>
      <c r="H25" s="14">
        <v>20.903399962999998</v>
      </c>
      <c r="I25" s="14">
        <v>15.8773878978</v>
      </c>
      <c r="J25" s="14">
        <v>15.829533014300001</v>
      </c>
      <c r="K25" s="44">
        <v>15.829533014300001</v>
      </c>
      <c r="L25" s="14">
        <v>16</v>
      </c>
      <c r="M25" s="14">
        <v>17.919308999999998</v>
      </c>
      <c r="N25" s="14">
        <v>18.146131</v>
      </c>
      <c r="O25" s="14"/>
      <c r="P25" s="14"/>
    </row>
    <row r="26" spans="1:17" s="6" customFormat="1" ht="13.5" x14ac:dyDescent="0.25">
      <c r="A26" s="3" t="s">
        <v>98</v>
      </c>
      <c r="B26" s="14">
        <v>40</v>
      </c>
      <c r="C26" s="14">
        <v>87</v>
      </c>
      <c r="D26" s="14">
        <v>68.341488747700012</v>
      </c>
      <c r="E26" s="14">
        <v>102</v>
      </c>
      <c r="F26" s="44">
        <v>102</v>
      </c>
      <c r="G26" s="14">
        <v>125</v>
      </c>
      <c r="H26" s="14">
        <v>127.5550938268</v>
      </c>
      <c r="I26" s="14">
        <v>109.2171475263</v>
      </c>
      <c r="J26" s="14">
        <v>118.8480297911</v>
      </c>
      <c r="K26" s="44">
        <v>118.8480297911</v>
      </c>
      <c r="L26" s="14">
        <v>150</v>
      </c>
      <c r="M26" s="14">
        <v>159.22384258490004</v>
      </c>
      <c r="N26" s="14">
        <v>148.14101035319999</v>
      </c>
      <c r="O26" s="14"/>
      <c r="P26" s="14"/>
    </row>
    <row r="27" spans="1:17" s="6" customFormat="1" ht="13.5" x14ac:dyDescent="0.25">
      <c r="A27" s="3" t="s">
        <v>99</v>
      </c>
      <c r="B27" s="14">
        <v>171</v>
      </c>
      <c r="C27" s="14">
        <v>248</v>
      </c>
      <c r="D27" s="14">
        <v>292</v>
      </c>
      <c r="E27" s="14">
        <v>246</v>
      </c>
      <c r="F27" s="44">
        <v>246</v>
      </c>
      <c r="G27" s="14">
        <v>215</v>
      </c>
      <c r="H27" s="14">
        <v>392.72922091230004</v>
      </c>
      <c r="I27" s="14">
        <v>248</v>
      </c>
      <c r="J27" s="14">
        <v>265.33307223140002</v>
      </c>
      <c r="K27" s="44">
        <v>265.33307223140002</v>
      </c>
      <c r="L27" s="14">
        <v>292</v>
      </c>
      <c r="M27" s="14">
        <v>233.65917336199996</v>
      </c>
      <c r="N27" s="14">
        <v>207.39849908900001</v>
      </c>
      <c r="O27" s="14"/>
      <c r="P27" s="14"/>
    </row>
    <row r="28" spans="1:17" s="1" customFormat="1" x14ac:dyDescent="0.3">
      <c r="A28" s="66" t="s">
        <v>100</v>
      </c>
      <c r="B28" s="65">
        <v>455</v>
      </c>
      <c r="C28" s="65">
        <v>563</v>
      </c>
      <c r="D28" s="65">
        <v>611</v>
      </c>
      <c r="E28" s="65">
        <v>668</v>
      </c>
      <c r="F28" s="67">
        <v>668</v>
      </c>
      <c r="G28" s="65">
        <v>621</v>
      </c>
      <c r="H28" s="65">
        <v>844.18077516400012</v>
      </c>
      <c r="I28" s="65">
        <v>688</v>
      </c>
      <c r="J28" s="65">
        <v>754.31947658839999</v>
      </c>
      <c r="K28" s="67">
        <v>754.31947658839999</v>
      </c>
      <c r="L28" s="65">
        <v>819</v>
      </c>
      <c r="M28" s="65">
        <v>814.6535510571</v>
      </c>
      <c r="N28" s="65">
        <v>746.41767635270014</v>
      </c>
      <c r="O28" s="21"/>
      <c r="P28" s="21"/>
    </row>
    <row r="29" spans="1:17" s="6" customFormat="1" ht="13.5" x14ac:dyDescent="0.25">
      <c r="A29" s="3"/>
      <c r="B29" s="14"/>
      <c r="C29" s="14"/>
      <c r="D29" s="14"/>
      <c r="E29" s="14"/>
      <c r="F29" s="44"/>
      <c r="G29" s="14"/>
      <c r="H29" s="14"/>
      <c r="I29" s="14"/>
      <c r="J29" s="14"/>
      <c r="K29" s="44"/>
      <c r="L29" s="14"/>
      <c r="M29" s="14"/>
      <c r="N29" s="14"/>
      <c r="O29" s="14"/>
      <c r="P29" s="14"/>
    </row>
    <row r="30" spans="1:17" s="1" customFormat="1" x14ac:dyDescent="0.3">
      <c r="A30" s="66" t="s">
        <v>61</v>
      </c>
      <c r="B30" s="65">
        <v>1752</v>
      </c>
      <c r="C30" s="65">
        <v>1937</v>
      </c>
      <c r="D30" s="65">
        <v>1997</v>
      </c>
      <c r="E30" s="65">
        <v>2108</v>
      </c>
      <c r="F30" s="67">
        <v>2108</v>
      </c>
      <c r="G30" s="65">
        <v>2028</v>
      </c>
      <c r="H30" s="65">
        <v>2601.6486553978002</v>
      </c>
      <c r="I30" s="65">
        <v>2498</v>
      </c>
      <c r="J30" s="65">
        <v>2576.4516158574002</v>
      </c>
      <c r="K30" s="67">
        <v>2576.4516158574002</v>
      </c>
      <c r="L30" s="65">
        <v>2747</v>
      </c>
      <c r="M30" s="65">
        <v>2753.5917944941002</v>
      </c>
      <c r="N30" s="65">
        <v>2773.3969849932005</v>
      </c>
      <c r="O30" s="21"/>
      <c r="P30" s="21"/>
    </row>
    <row r="31" spans="1:17" s="6" customFormat="1" ht="13.5" x14ac:dyDescent="0.25">
      <c r="A31" s="3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"/>
      <c r="Q31" s="3"/>
    </row>
    <row r="32" spans="1:17" s="6" customFormat="1" ht="13.5" x14ac:dyDescent="0.25">
      <c r="A32" s="3"/>
      <c r="B32" s="4"/>
      <c r="C32" s="4"/>
      <c r="D32" s="4"/>
      <c r="E32" s="4"/>
      <c r="F32" s="11"/>
      <c r="G32" s="11"/>
      <c r="H32" s="11"/>
      <c r="I32" s="11"/>
      <c r="J32" s="11"/>
      <c r="K32" s="11"/>
      <c r="L32" s="11"/>
      <c r="M32" s="11"/>
      <c r="N32" s="11"/>
      <c r="O32" s="4"/>
      <c r="P32" s="4"/>
      <c r="Q32" s="3"/>
    </row>
    <row r="33" spans="1:17" s="63" customFormat="1" ht="20.25" customHeight="1" x14ac:dyDescent="0.3">
      <c r="A33" s="33" t="s">
        <v>144</v>
      </c>
      <c r="B33" s="60" t="s">
        <v>7</v>
      </c>
      <c r="C33" s="60" t="s">
        <v>8</v>
      </c>
      <c r="D33" s="60" t="s">
        <v>9</v>
      </c>
      <c r="E33" s="60" t="s">
        <v>10</v>
      </c>
      <c r="F33" s="61" t="s">
        <v>11</v>
      </c>
      <c r="G33" s="60" t="s">
        <v>12</v>
      </c>
      <c r="H33" s="60" t="s">
        <v>13</v>
      </c>
      <c r="I33" s="60" t="s">
        <v>14</v>
      </c>
      <c r="J33" s="60" t="s">
        <v>15</v>
      </c>
      <c r="K33" s="61" t="s">
        <v>16</v>
      </c>
      <c r="L33" s="60" t="s">
        <v>55</v>
      </c>
      <c r="M33" s="60" t="s">
        <v>147</v>
      </c>
      <c r="N33" s="60" t="s">
        <v>170</v>
      </c>
    </row>
    <row r="34" spans="1:17" s="6" customFormat="1" x14ac:dyDescent="0.3">
      <c r="A34" s="7"/>
      <c r="B34" s="14"/>
      <c r="C34" s="14"/>
      <c r="D34" s="14"/>
      <c r="E34" s="14"/>
      <c r="F34" s="44"/>
      <c r="G34" s="14"/>
      <c r="H34" s="14"/>
      <c r="I34" s="14"/>
      <c r="J34" s="14"/>
      <c r="K34" s="44"/>
      <c r="L34" s="14"/>
      <c r="M34" s="14"/>
      <c r="N34" s="14"/>
      <c r="O34" s="14"/>
      <c r="P34" s="14"/>
    </row>
    <row r="35" spans="1:17" s="6" customFormat="1" ht="13.5" x14ac:dyDescent="0.25">
      <c r="A35" s="3" t="s">
        <v>101</v>
      </c>
      <c r="B35" s="14">
        <v>379</v>
      </c>
      <c r="C35" s="14">
        <v>385</v>
      </c>
      <c r="D35" s="14">
        <v>387</v>
      </c>
      <c r="E35" s="14">
        <v>388</v>
      </c>
      <c r="F35" s="44">
        <v>388</v>
      </c>
      <c r="G35" s="14">
        <v>392.19453099999998</v>
      </c>
      <c r="H35" s="14">
        <v>442</v>
      </c>
      <c r="I35" s="14">
        <v>443</v>
      </c>
      <c r="J35" s="14">
        <v>445.45513399999999</v>
      </c>
      <c r="K35" s="44">
        <v>445.45513399999999</v>
      </c>
      <c r="L35" s="14">
        <v>448.33010100000001</v>
      </c>
      <c r="M35" s="14">
        <v>448.33</v>
      </c>
      <c r="N35" s="14">
        <v>452.05049399999996</v>
      </c>
      <c r="O35" s="14"/>
      <c r="P35" s="14"/>
    </row>
    <row r="36" spans="1:17" s="6" customFormat="1" ht="13.5" x14ac:dyDescent="0.25">
      <c r="A36" s="3" t="s">
        <v>102</v>
      </c>
      <c r="B36" s="14">
        <v>-3</v>
      </c>
      <c r="C36" s="14">
        <v>-4</v>
      </c>
      <c r="D36" s="14">
        <v>-5</v>
      </c>
      <c r="E36" s="14">
        <v>-8</v>
      </c>
      <c r="F36" s="44">
        <v>-8</v>
      </c>
      <c r="G36" s="14">
        <v>-7.8988110000000002</v>
      </c>
      <c r="H36" s="14">
        <v>-4</v>
      </c>
      <c r="I36" s="14">
        <v>-2</v>
      </c>
      <c r="J36" s="14">
        <v>-1.1778420000000001</v>
      </c>
      <c r="K36" s="44">
        <v>-1.1778420000000001</v>
      </c>
      <c r="L36" s="14">
        <v>-1.1358160000000002</v>
      </c>
      <c r="M36" s="14">
        <v>-1.7869999999999999</v>
      </c>
      <c r="N36" s="14">
        <v>-1.8499840000000001</v>
      </c>
      <c r="O36" s="14"/>
      <c r="P36" s="14"/>
    </row>
    <row r="37" spans="1:17" s="6" customFormat="1" ht="13.5" x14ac:dyDescent="0.25">
      <c r="A37" s="3" t="s">
        <v>103</v>
      </c>
      <c r="B37" s="14">
        <v>442</v>
      </c>
      <c r="C37" s="14">
        <v>458</v>
      </c>
      <c r="D37" s="14">
        <v>508</v>
      </c>
      <c r="E37" s="14">
        <v>431</v>
      </c>
      <c r="F37" s="44">
        <v>431</v>
      </c>
      <c r="G37" s="14">
        <v>412</v>
      </c>
      <c r="H37" s="14">
        <v>771</v>
      </c>
      <c r="I37" s="14">
        <v>763</v>
      </c>
      <c r="J37" s="14">
        <v>754</v>
      </c>
      <c r="K37" s="44">
        <v>754</v>
      </c>
      <c r="L37" s="14">
        <v>752.03719049959977</v>
      </c>
      <c r="M37" s="14">
        <v>799.3</v>
      </c>
      <c r="N37" s="14">
        <v>816.07205981492325</v>
      </c>
      <c r="O37" s="14"/>
      <c r="P37" s="14"/>
    </row>
    <row r="38" spans="1:17" s="1" customFormat="1" x14ac:dyDescent="0.3">
      <c r="A38" s="66" t="s">
        <v>104</v>
      </c>
      <c r="B38" s="65">
        <v>817</v>
      </c>
      <c r="C38" s="65">
        <v>839</v>
      </c>
      <c r="D38" s="65">
        <v>890</v>
      </c>
      <c r="E38" s="65">
        <v>811</v>
      </c>
      <c r="F38" s="67">
        <v>811</v>
      </c>
      <c r="G38" s="65">
        <v>796</v>
      </c>
      <c r="H38" s="65">
        <v>1209</v>
      </c>
      <c r="I38" s="65">
        <v>1204</v>
      </c>
      <c r="J38" s="65">
        <v>1198.277292</v>
      </c>
      <c r="K38" s="67">
        <v>1198.277292</v>
      </c>
      <c r="L38" s="65">
        <v>1199.2314754995998</v>
      </c>
      <c r="M38" s="65">
        <v>1245.8429999999998</v>
      </c>
      <c r="N38" s="65">
        <v>1266.2725698149231</v>
      </c>
      <c r="O38" s="21"/>
      <c r="P38" s="21"/>
    </row>
    <row r="39" spans="1:17" s="6" customFormat="1" ht="13.5" x14ac:dyDescent="0.25">
      <c r="A39" s="3"/>
      <c r="B39" s="14"/>
      <c r="C39" s="14"/>
      <c r="D39" s="14"/>
      <c r="E39" s="14"/>
      <c r="F39" s="44"/>
      <c r="G39" s="14"/>
      <c r="H39" s="14"/>
      <c r="I39" s="14"/>
      <c r="J39" s="14"/>
      <c r="K39" s="44"/>
      <c r="L39" s="14"/>
      <c r="M39" s="14"/>
      <c r="N39" s="14"/>
      <c r="O39" s="14"/>
      <c r="P39" s="14"/>
    </row>
    <row r="40" spans="1:17" s="6" customFormat="1" ht="13.5" x14ac:dyDescent="0.25">
      <c r="A40" s="3" t="s">
        <v>63</v>
      </c>
      <c r="B40" s="14">
        <v>144</v>
      </c>
      <c r="C40" s="14">
        <v>197</v>
      </c>
      <c r="D40" s="14">
        <v>191</v>
      </c>
      <c r="E40" s="14">
        <v>161</v>
      </c>
      <c r="F40" s="44">
        <v>161</v>
      </c>
      <c r="G40" s="14">
        <v>166</v>
      </c>
      <c r="H40" s="14">
        <v>192</v>
      </c>
      <c r="I40" s="14">
        <v>197</v>
      </c>
      <c r="J40" s="14">
        <v>165</v>
      </c>
      <c r="K40" s="44">
        <v>165</v>
      </c>
      <c r="L40" s="14">
        <v>207.45987724239998</v>
      </c>
      <c r="M40" s="14">
        <v>214.70839873519401</v>
      </c>
      <c r="N40" s="14">
        <v>233.28450009351909</v>
      </c>
      <c r="O40" s="14"/>
      <c r="P40" s="14"/>
    </row>
    <row r="41" spans="1:17" s="1" customFormat="1" x14ac:dyDescent="0.3">
      <c r="A41" s="66" t="s">
        <v>105</v>
      </c>
      <c r="B41" s="65">
        <v>962</v>
      </c>
      <c r="C41" s="65">
        <v>1036</v>
      </c>
      <c r="D41" s="65">
        <v>1081</v>
      </c>
      <c r="E41" s="65">
        <v>972</v>
      </c>
      <c r="F41" s="67">
        <v>972</v>
      </c>
      <c r="G41" s="65">
        <v>962</v>
      </c>
      <c r="H41" s="65">
        <v>1401</v>
      </c>
      <c r="I41" s="65">
        <v>1401</v>
      </c>
      <c r="J41" s="65">
        <v>1363</v>
      </c>
      <c r="K41" s="67">
        <v>1363</v>
      </c>
      <c r="L41" s="65">
        <v>1406.6913527419997</v>
      </c>
      <c r="M41" s="65">
        <v>1460.5513987351937</v>
      </c>
      <c r="N41" s="65">
        <v>1499.5570699084421</v>
      </c>
      <c r="O41" s="21"/>
      <c r="P41" s="21"/>
    </row>
    <row r="42" spans="1:17" s="6" customFormat="1" ht="13.5" x14ac:dyDescent="0.25">
      <c r="A42" s="3"/>
      <c r="B42" s="14"/>
      <c r="C42" s="14"/>
      <c r="D42" s="14"/>
      <c r="E42" s="14"/>
      <c r="F42" s="44"/>
      <c r="G42" s="14"/>
      <c r="H42" s="14"/>
      <c r="I42" s="14"/>
      <c r="J42" s="14"/>
      <c r="K42" s="44"/>
      <c r="L42" s="14"/>
      <c r="M42" s="14"/>
      <c r="N42" s="14"/>
      <c r="O42" s="14"/>
      <c r="P42" s="14"/>
    </row>
    <row r="43" spans="1:17" s="6" customFormat="1" ht="13.5" x14ac:dyDescent="0.25">
      <c r="A43" s="3" t="s">
        <v>106</v>
      </c>
      <c r="B43" s="14">
        <v>140</v>
      </c>
      <c r="C43" s="14">
        <v>136</v>
      </c>
      <c r="D43" s="14">
        <v>138</v>
      </c>
      <c r="E43" s="14">
        <v>139</v>
      </c>
      <c r="F43" s="44">
        <v>139</v>
      </c>
      <c r="G43" s="14">
        <v>125.54780295829998</v>
      </c>
      <c r="H43" s="14">
        <v>169</v>
      </c>
      <c r="I43" s="14">
        <v>163</v>
      </c>
      <c r="J43" s="14">
        <v>160</v>
      </c>
      <c r="K43" s="44">
        <v>160</v>
      </c>
      <c r="L43" s="14">
        <v>145.70252969700002</v>
      </c>
      <c r="M43" s="14">
        <v>130.33279531089994</v>
      </c>
      <c r="N43" s="14">
        <v>121.08951802679999</v>
      </c>
      <c r="O43" s="14"/>
      <c r="P43" s="14"/>
    </row>
    <row r="44" spans="1:17" s="6" customFormat="1" ht="13.5" x14ac:dyDescent="0.25">
      <c r="A44" s="3" t="s">
        <v>107</v>
      </c>
      <c r="B44" s="14">
        <v>58</v>
      </c>
      <c r="C44" s="14">
        <v>95</v>
      </c>
      <c r="D44" s="14">
        <v>125</v>
      </c>
      <c r="E44" s="14">
        <v>124</v>
      </c>
      <c r="F44" s="44">
        <v>124</v>
      </c>
      <c r="G44" s="88">
        <f>156.0100621309-34</f>
        <v>122.0100621309</v>
      </c>
      <c r="H44" s="14">
        <v>144</v>
      </c>
      <c r="I44" s="14">
        <v>157</v>
      </c>
      <c r="J44" s="14">
        <v>181</v>
      </c>
      <c r="K44" s="44">
        <v>181</v>
      </c>
      <c r="L44" s="14">
        <v>304.34136161560002</v>
      </c>
      <c r="M44" s="14">
        <v>300.2341371</v>
      </c>
      <c r="N44" s="14">
        <v>296.44618289000005</v>
      </c>
      <c r="O44" s="14"/>
      <c r="P44" s="14"/>
    </row>
    <row r="45" spans="1:17" s="6" customFormat="1" ht="13.5" x14ac:dyDescent="0.25">
      <c r="A45" s="3" t="s">
        <v>108</v>
      </c>
      <c r="B45" s="4">
        <v>67</v>
      </c>
      <c r="C45" s="4">
        <v>34</v>
      </c>
      <c r="D45" s="4">
        <v>34</v>
      </c>
      <c r="E45" s="4">
        <v>40</v>
      </c>
      <c r="F45" s="44">
        <v>40</v>
      </c>
      <c r="G45" s="4">
        <f>36.6751426099-8</f>
        <v>28.6751426099</v>
      </c>
      <c r="H45" s="4">
        <v>29</v>
      </c>
      <c r="I45" s="4">
        <v>29</v>
      </c>
      <c r="J45" s="4">
        <v>26</v>
      </c>
      <c r="K45" s="44">
        <v>26</v>
      </c>
      <c r="L45" s="4">
        <v>37.989780349099995</v>
      </c>
      <c r="M45" s="4">
        <v>26.276584223299999</v>
      </c>
      <c r="N45" s="4">
        <v>30.6255027154</v>
      </c>
      <c r="O45" s="4"/>
      <c r="P45" s="4"/>
      <c r="Q45" s="3"/>
    </row>
    <row r="46" spans="1:17" s="6" customFormat="1" ht="13.5" x14ac:dyDescent="0.25">
      <c r="A46" s="3" t="s">
        <v>109</v>
      </c>
      <c r="B46" s="4">
        <v>1</v>
      </c>
      <c r="C46" s="4">
        <v>6</v>
      </c>
      <c r="D46" s="4">
        <v>0</v>
      </c>
      <c r="E46" s="4">
        <v>0</v>
      </c>
      <c r="F46" s="44">
        <v>0</v>
      </c>
      <c r="G46" s="4">
        <v>0</v>
      </c>
      <c r="H46" s="4">
        <v>10</v>
      </c>
      <c r="I46" s="4">
        <v>7</v>
      </c>
      <c r="J46" s="4">
        <v>7</v>
      </c>
      <c r="K46" s="44">
        <v>7</v>
      </c>
      <c r="L46" s="4">
        <v>7.8435289592000004</v>
      </c>
      <c r="M46" s="4">
        <v>2.8709295505000001</v>
      </c>
      <c r="N46" s="4">
        <v>3.7574450168000002</v>
      </c>
      <c r="O46" s="4"/>
      <c r="P46" s="4"/>
      <c r="Q46" s="3"/>
    </row>
    <row r="47" spans="1:17" s="6" customFormat="1" ht="13.5" x14ac:dyDescent="0.25">
      <c r="A47" s="3" t="s">
        <v>110</v>
      </c>
      <c r="B47" s="4">
        <v>45</v>
      </c>
      <c r="C47" s="4">
        <v>51</v>
      </c>
      <c r="D47" s="4">
        <v>51</v>
      </c>
      <c r="E47" s="4">
        <v>60</v>
      </c>
      <c r="F47" s="44">
        <v>60</v>
      </c>
      <c r="G47" s="4">
        <v>59.117615745500004</v>
      </c>
      <c r="H47" s="4">
        <v>70</v>
      </c>
      <c r="I47" s="4">
        <v>73</v>
      </c>
      <c r="J47" s="4">
        <v>78</v>
      </c>
      <c r="K47" s="44">
        <v>78</v>
      </c>
      <c r="L47" s="4">
        <v>76.124009732299982</v>
      </c>
      <c r="M47" s="4">
        <v>74.765139188900008</v>
      </c>
      <c r="N47" s="4">
        <v>76.849101174399991</v>
      </c>
      <c r="O47" s="4"/>
      <c r="P47" s="4"/>
      <c r="Q47" s="3"/>
    </row>
    <row r="48" spans="1:17" s="1" customFormat="1" x14ac:dyDescent="0.3">
      <c r="A48" s="66" t="s">
        <v>111</v>
      </c>
      <c r="B48" s="65">
        <v>310</v>
      </c>
      <c r="C48" s="65">
        <v>322</v>
      </c>
      <c r="D48" s="65">
        <v>349</v>
      </c>
      <c r="E48" s="65">
        <v>363</v>
      </c>
      <c r="F48" s="67">
        <v>363</v>
      </c>
      <c r="G48" s="65">
        <f>SUM(G43:G47)</f>
        <v>335.35062344459999</v>
      </c>
      <c r="H48" s="65">
        <v>423</v>
      </c>
      <c r="I48" s="65">
        <v>430</v>
      </c>
      <c r="J48" s="65">
        <v>451</v>
      </c>
      <c r="K48" s="67">
        <v>451</v>
      </c>
      <c r="L48" s="65">
        <v>572.00121035320001</v>
      </c>
      <c r="M48" s="65">
        <v>534.4795853736</v>
      </c>
      <c r="N48" s="65">
        <v>528.76774982339998</v>
      </c>
      <c r="O48" s="8"/>
      <c r="P48" s="8"/>
      <c r="Q48" s="7"/>
    </row>
    <row r="49" spans="1:16" s="6" customFormat="1" ht="13.5" x14ac:dyDescent="0.25">
      <c r="A49" s="3"/>
      <c r="B49" s="4"/>
      <c r="C49" s="4"/>
      <c r="D49" s="4"/>
      <c r="E49" s="4"/>
      <c r="F49" s="44"/>
      <c r="G49" s="4"/>
      <c r="H49" s="4"/>
      <c r="I49" s="4"/>
      <c r="J49" s="4"/>
      <c r="K49" s="44"/>
      <c r="L49" s="4"/>
      <c r="M49" s="4"/>
      <c r="N49" s="4"/>
      <c r="O49" s="4"/>
      <c r="P49" s="4"/>
    </row>
    <row r="50" spans="1:16" s="6" customFormat="1" ht="13.5" x14ac:dyDescent="0.25">
      <c r="A50" s="3" t="s">
        <v>106</v>
      </c>
      <c r="B50" s="4">
        <v>50</v>
      </c>
      <c r="C50" s="4">
        <v>52</v>
      </c>
      <c r="D50" s="4">
        <v>55</v>
      </c>
      <c r="E50" s="4">
        <v>62</v>
      </c>
      <c r="F50" s="44">
        <v>62</v>
      </c>
      <c r="G50" s="4">
        <v>58.48729069800001</v>
      </c>
      <c r="H50" s="4">
        <v>72.031940753700013</v>
      </c>
      <c r="I50" s="4">
        <v>76</v>
      </c>
      <c r="J50" s="4">
        <v>76.455718473100006</v>
      </c>
      <c r="K50" s="44">
        <v>76.455718473100006</v>
      </c>
      <c r="L50" s="4">
        <v>70.886625800600015</v>
      </c>
      <c r="M50" s="4">
        <v>68.315787179100013</v>
      </c>
      <c r="N50" s="4">
        <v>71.310507691300003</v>
      </c>
      <c r="O50" s="4"/>
      <c r="P50" s="4"/>
    </row>
    <row r="51" spans="1:16" s="6" customFormat="1" ht="13.5" x14ac:dyDescent="0.25">
      <c r="A51" s="3" t="s">
        <v>107</v>
      </c>
      <c r="B51" s="4">
        <v>8</v>
      </c>
      <c r="C51" s="4">
        <v>1</v>
      </c>
      <c r="D51" s="4">
        <v>3</v>
      </c>
      <c r="E51" s="4">
        <v>36</v>
      </c>
      <c r="F51" s="44">
        <v>36</v>
      </c>
      <c r="G51" s="11">
        <f>11.3392733851+23</f>
        <v>34.3392733851</v>
      </c>
      <c r="H51" s="4">
        <v>33.810914900699998</v>
      </c>
      <c r="I51" s="4">
        <v>32</v>
      </c>
      <c r="J51" s="4">
        <v>35.622018325300004</v>
      </c>
      <c r="K51" s="44">
        <v>35.622018325300004</v>
      </c>
      <c r="L51" s="4">
        <v>15.2724227657</v>
      </c>
      <c r="M51" s="4">
        <v>13.000481559200001</v>
      </c>
      <c r="N51" s="4">
        <v>10.6059909855</v>
      </c>
      <c r="O51" s="4"/>
      <c r="P51" s="4"/>
    </row>
    <row r="52" spans="1:16" s="6" customFormat="1" ht="13.5" x14ac:dyDescent="0.25">
      <c r="A52" s="3" t="s">
        <v>108</v>
      </c>
      <c r="B52" s="4">
        <v>0</v>
      </c>
      <c r="C52" s="4">
        <v>19</v>
      </c>
      <c r="D52" s="4">
        <v>19</v>
      </c>
      <c r="E52" s="4">
        <v>17</v>
      </c>
      <c r="F52" s="44">
        <v>17</v>
      </c>
      <c r="G52" s="4">
        <v>8</v>
      </c>
      <c r="H52" s="4">
        <v>7.8378540000000001</v>
      </c>
      <c r="I52" s="4">
        <v>8</v>
      </c>
      <c r="J52" s="4">
        <v>4.9129529999999999</v>
      </c>
      <c r="K52" s="44">
        <v>4.9129529999999999</v>
      </c>
      <c r="L52" s="4">
        <v>2.0613099999999998</v>
      </c>
      <c r="M52" s="4">
        <v>16.663964</v>
      </c>
      <c r="N52" s="4">
        <v>18.365459999999999</v>
      </c>
      <c r="O52" s="4"/>
      <c r="P52" s="4"/>
    </row>
    <row r="53" spans="1:16" s="6" customFormat="1" ht="13.5" x14ac:dyDescent="0.25">
      <c r="A53" s="3" t="s">
        <v>112</v>
      </c>
      <c r="B53" s="4">
        <v>22</v>
      </c>
      <c r="C53" s="4">
        <v>32</v>
      </c>
      <c r="D53" s="4">
        <v>37</v>
      </c>
      <c r="E53" s="4">
        <v>38</v>
      </c>
      <c r="F53" s="44">
        <v>38</v>
      </c>
      <c r="G53" s="4">
        <v>20.710566815799996</v>
      </c>
      <c r="H53" s="4">
        <v>33.488606091899996</v>
      </c>
      <c r="I53" s="4">
        <v>31</v>
      </c>
      <c r="J53" s="4">
        <v>59.109818730500002</v>
      </c>
      <c r="K53" s="44">
        <v>59.109818730500002</v>
      </c>
      <c r="L53" s="4">
        <v>42.480984463599995</v>
      </c>
      <c r="M53" s="4">
        <v>50.541308897299999</v>
      </c>
      <c r="N53" s="4">
        <v>60.6088382282</v>
      </c>
      <c r="O53" s="4"/>
      <c r="P53" s="4"/>
    </row>
    <row r="54" spans="1:16" s="6" customFormat="1" ht="13.5" x14ac:dyDescent="0.25">
      <c r="A54" s="3" t="s">
        <v>113</v>
      </c>
      <c r="B54" s="14">
        <v>72</v>
      </c>
      <c r="C54" s="14">
        <v>70</v>
      </c>
      <c r="D54" s="14">
        <v>74</v>
      </c>
      <c r="E54" s="14">
        <v>98</v>
      </c>
      <c r="F54" s="44">
        <v>98</v>
      </c>
      <c r="G54" s="14">
        <v>84.038284871199963</v>
      </c>
      <c r="H54" s="14">
        <v>86.629239158700003</v>
      </c>
      <c r="I54" s="14">
        <v>101</v>
      </c>
      <c r="J54" s="14">
        <v>111.28540567349999</v>
      </c>
      <c r="K54" s="44">
        <v>111.28540567349999</v>
      </c>
      <c r="L54" s="14">
        <v>113.38714578969996</v>
      </c>
      <c r="M54" s="14">
        <v>108.6092948733</v>
      </c>
      <c r="N54" s="14">
        <v>120.369509017</v>
      </c>
      <c r="O54" s="14"/>
      <c r="P54" s="14"/>
    </row>
    <row r="55" spans="1:16" s="6" customFormat="1" ht="13.5" x14ac:dyDescent="0.25">
      <c r="A55" s="3" t="s">
        <v>151</v>
      </c>
      <c r="B55" s="14">
        <v>48</v>
      </c>
      <c r="C55" s="14">
        <v>32</v>
      </c>
      <c r="D55" s="14">
        <v>29.791169006000001</v>
      </c>
      <c r="E55" s="14">
        <v>35</v>
      </c>
      <c r="F55" s="44">
        <v>35</v>
      </c>
      <c r="G55" s="14">
        <v>57.615342146399996</v>
      </c>
      <c r="H55" s="14">
        <v>41.228440912499998</v>
      </c>
      <c r="I55" s="14">
        <v>38.695238600899984</v>
      </c>
      <c r="J55" s="14">
        <v>40.217723203299997</v>
      </c>
      <c r="K55" s="44">
        <v>40.217723203299997</v>
      </c>
      <c r="L55" s="14">
        <v>51.111481451700001</v>
      </c>
      <c r="M55" s="14">
        <v>64.106529130400006</v>
      </c>
      <c r="N55" s="14">
        <v>60.323840014300004</v>
      </c>
      <c r="O55" s="14"/>
      <c r="P55" s="14"/>
    </row>
    <row r="56" spans="1:16" s="6" customFormat="1" ht="13.5" x14ac:dyDescent="0.25">
      <c r="A56" s="3" t="s">
        <v>152</v>
      </c>
      <c r="B56" s="14">
        <v>50.762999999999998</v>
      </c>
      <c r="C56" s="14">
        <v>0</v>
      </c>
      <c r="D56" s="14">
        <v>1.2445874371000003</v>
      </c>
      <c r="E56" s="14">
        <v>134</v>
      </c>
      <c r="F56" s="44">
        <v>134</v>
      </c>
      <c r="G56" s="14">
        <v>130.4131119818</v>
      </c>
      <c r="H56" s="14">
        <v>69.033128798999996</v>
      </c>
      <c r="I56" s="14">
        <v>3.6455020961</v>
      </c>
      <c r="J56" s="14">
        <v>76.458061418699998</v>
      </c>
      <c r="K56" s="44">
        <v>76.458061418699998</v>
      </c>
      <c r="L56" s="14">
        <v>65.27714667379999</v>
      </c>
      <c r="M56" s="14">
        <v>5.4098972732000004</v>
      </c>
      <c r="N56" s="14">
        <v>4.2171977264000002</v>
      </c>
      <c r="O56" s="14"/>
      <c r="P56" s="14"/>
    </row>
    <row r="57" spans="1:16" s="6" customFormat="1" ht="13.5" x14ac:dyDescent="0.25">
      <c r="A57" s="3" t="s">
        <v>114</v>
      </c>
      <c r="B57" s="14">
        <f>328-50.763-48</f>
        <v>229.23700000000002</v>
      </c>
      <c r="C57" s="14">
        <f>405-32</f>
        <v>373</v>
      </c>
      <c r="D57" s="14">
        <v>348.59361068920026</v>
      </c>
      <c r="E57" s="14">
        <v>352</v>
      </c>
      <c r="F57" s="44">
        <v>352</v>
      </c>
      <c r="G57" s="14">
        <f>326.297502834899+11</f>
        <v>337.29750283489898</v>
      </c>
      <c r="H57" s="14">
        <v>433.38700859739708</v>
      </c>
      <c r="I57" s="14">
        <v>377.6394503693989</v>
      </c>
      <c r="J57" s="14">
        <v>358.36305272160058</v>
      </c>
      <c r="K57" s="44">
        <v>358.36305272160058</v>
      </c>
      <c r="L57" s="14">
        <v>407.90453705800161</v>
      </c>
      <c r="M57" s="14">
        <v>431.92341865649985</v>
      </c>
      <c r="N57" s="14">
        <v>399.27052003000017</v>
      </c>
      <c r="O57" s="14"/>
      <c r="P57" s="14"/>
    </row>
    <row r="58" spans="1:16" s="1" customFormat="1" x14ac:dyDescent="0.3">
      <c r="A58" s="66" t="s">
        <v>115</v>
      </c>
      <c r="B58" s="65">
        <v>481</v>
      </c>
      <c r="C58" s="65">
        <v>578</v>
      </c>
      <c r="D58" s="65">
        <v>567</v>
      </c>
      <c r="E58" s="65">
        <v>773</v>
      </c>
      <c r="F58" s="67">
        <v>773</v>
      </c>
      <c r="G58" s="65">
        <f>SUM(G50:G57)</f>
        <v>730.90137273319897</v>
      </c>
      <c r="H58" s="65">
        <v>777.44713321389713</v>
      </c>
      <c r="I58" s="65">
        <v>667</v>
      </c>
      <c r="J58" s="65">
        <v>762.42475154600061</v>
      </c>
      <c r="K58" s="67">
        <v>762.42475154600061</v>
      </c>
      <c r="L58" s="65">
        <v>768</v>
      </c>
      <c r="M58" s="65">
        <v>758.57068156899982</v>
      </c>
      <c r="N58" s="65">
        <v>745.07186369270016</v>
      </c>
      <c r="O58" s="21"/>
      <c r="P58" s="21"/>
    </row>
    <row r="59" spans="1:16" s="6" customFormat="1" ht="13.5" x14ac:dyDescent="0.25">
      <c r="A59" s="3"/>
      <c r="B59" s="14"/>
      <c r="C59" s="14"/>
      <c r="D59" s="14"/>
      <c r="E59" s="14"/>
      <c r="F59" s="44"/>
      <c r="G59" s="14"/>
      <c r="H59" s="14"/>
      <c r="I59" s="14"/>
      <c r="J59" s="14"/>
      <c r="K59" s="44"/>
      <c r="L59" s="14"/>
      <c r="M59" s="14"/>
      <c r="N59" s="14"/>
      <c r="O59" s="14"/>
      <c r="P59" s="14"/>
    </row>
    <row r="60" spans="1:16" s="1" customFormat="1" x14ac:dyDescent="0.3">
      <c r="A60" s="66" t="s">
        <v>116</v>
      </c>
      <c r="B60" s="65">
        <v>1752</v>
      </c>
      <c r="C60" s="65">
        <v>1937</v>
      </c>
      <c r="D60" s="65">
        <v>1997</v>
      </c>
      <c r="E60" s="65">
        <v>2108</v>
      </c>
      <c r="F60" s="67">
        <v>2108</v>
      </c>
      <c r="G60" s="65">
        <v>2028</v>
      </c>
      <c r="H60" s="65">
        <v>2601.6039517102972</v>
      </c>
      <c r="I60" s="65">
        <v>2498</v>
      </c>
      <c r="J60" s="65">
        <v>2576.2163583148008</v>
      </c>
      <c r="K60" s="67">
        <v>2576.2163583148008</v>
      </c>
      <c r="L60" s="65">
        <v>2747</v>
      </c>
      <c r="M60" s="65">
        <v>2753.6016656777933</v>
      </c>
      <c r="N60" s="65">
        <v>2773.3966834245421</v>
      </c>
      <c r="O60" s="21"/>
      <c r="P60" s="21"/>
    </row>
    <row r="61" spans="1:16" s="20" customFormat="1" ht="13.5" x14ac:dyDescent="0.25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6" s="6" customFormat="1" ht="3" customHeight="1" x14ac:dyDescent="0.25">
      <c r="A62" s="81"/>
      <c r="B62" s="82"/>
      <c r="C62" s="82"/>
      <c r="D62" s="82"/>
      <c r="E62" s="82"/>
      <c r="F62" s="83"/>
      <c r="G62" s="82"/>
      <c r="H62" s="82"/>
      <c r="I62" s="82"/>
      <c r="J62" s="82"/>
      <c r="K62" s="83"/>
      <c r="L62" s="82"/>
      <c r="M62" s="82"/>
      <c r="N62" s="82"/>
      <c r="O62" s="14"/>
      <c r="P62" s="14"/>
    </row>
    <row r="63" spans="1:16" s="20" customFormat="1" ht="13.5" x14ac:dyDescent="0.25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6" x14ac:dyDescent="0.3">
      <c r="A64" s="9" t="s">
        <v>64</v>
      </c>
      <c r="F64" s="35"/>
      <c r="K64" s="35"/>
    </row>
    <row r="65" spans="1:16" s="6" customFormat="1" ht="13.5" x14ac:dyDescent="0.25">
      <c r="A65" s="3" t="str">
        <f>+A23</f>
        <v>Trade receivables</v>
      </c>
      <c r="B65" s="14">
        <f t="shared" ref="B65:M65" si="0">+B23</f>
        <v>213</v>
      </c>
      <c r="C65" s="14">
        <f t="shared" si="0"/>
        <v>221</v>
      </c>
      <c r="D65" s="14">
        <f t="shared" si="0"/>
        <v>216</v>
      </c>
      <c r="E65" s="14">
        <f t="shared" si="0"/>
        <v>288</v>
      </c>
      <c r="F65" s="44">
        <f t="shared" si="0"/>
        <v>288</v>
      </c>
      <c r="G65" s="14">
        <f t="shared" si="0"/>
        <v>243</v>
      </c>
      <c r="H65" s="14">
        <f t="shared" si="0"/>
        <v>288.01927851030001</v>
      </c>
      <c r="I65" s="14">
        <f t="shared" si="0"/>
        <v>295</v>
      </c>
      <c r="J65" s="14">
        <f t="shared" si="0"/>
        <v>324.52796514900001</v>
      </c>
      <c r="K65" s="44">
        <f t="shared" si="0"/>
        <v>324.52796514900001</v>
      </c>
      <c r="L65" s="14">
        <f t="shared" si="0"/>
        <v>329</v>
      </c>
      <c r="M65" s="14">
        <f t="shared" si="0"/>
        <v>372.23842730490003</v>
      </c>
      <c r="N65" s="14">
        <f t="shared" ref="N65" si="1">+N23</f>
        <v>342.76156438720005</v>
      </c>
      <c r="O65" s="14"/>
      <c r="P65" s="14"/>
    </row>
    <row r="66" spans="1:16" s="6" customFormat="1" ht="13.5" x14ac:dyDescent="0.25">
      <c r="A66" s="3" t="str">
        <f>+A22</f>
        <v>Inventories</v>
      </c>
      <c r="B66" s="14">
        <f t="shared" ref="B66:M66" si="2">+B22</f>
        <v>8</v>
      </c>
      <c r="C66" s="14">
        <f t="shared" si="2"/>
        <v>8</v>
      </c>
      <c r="D66" s="14">
        <f t="shared" si="2"/>
        <v>11</v>
      </c>
      <c r="E66" s="14">
        <f t="shared" si="2"/>
        <v>10</v>
      </c>
      <c r="F66" s="44">
        <f t="shared" si="2"/>
        <v>10</v>
      </c>
      <c r="G66" s="14">
        <f t="shared" si="2"/>
        <v>11</v>
      </c>
      <c r="H66" s="14">
        <f t="shared" si="2"/>
        <v>12.4265979698</v>
      </c>
      <c r="I66" s="14">
        <f t="shared" si="2"/>
        <v>15</v>
      </c>
      <c r="J66" s="14">
        <f t="shared" si="2"/>
        <v>12.0623918385</v>
      </c>
      <c r="K66" s="44">
        <f t="shared" si="2"/>
        <v>12.0623918385</v>
      </c>
      <c r="L66" s="14">
        <f t="shared" si="2"/>
        <v>14</v>
      </c>
      <c r="M66" s="14">
        <f t="shared" si="2"/>
        <v>12.4164744385</v>
      </c>
      <c r="N66" s="14">
        <f t="shared" ref="N66" si="3">+N22</f>
        <v>11.9206106276</v>
      </c>
      <c r="O66" s="14"/>
      <c r="P66" s="14"/>
    </row>
    <row r="67" spans="1:16" s="6" customFormat="1" ht="13.5" x14ac:dyDescent="0.25">
      <c r="A67" s="3" t="str">
        <f>+A26</f>
        <v>Other receivables</v>
      </c>
      <c r="B67" s="14">
        <f t="shared" ref="B67:M67" si="4">+B26</f>
        <v>40</v>
      </c>
      <c r="C67" s="14">
        <f t="shared" si="4"/>
        <v>87</v>
      </c>
      <c r="D67" s="14">
        <f t="shared" si="4"/>
        <v>68.341488747700012</v>
      </c>
      <c r="E67" s="14">
        <f t="shared" si="4"/>
        <v>102</v>
      </c>
      <c r="F67" s="44">
        <f t="shared" si="4"/>
        <v>102</v>
      </c>
      <c r="G67" s="14">
        <f t="shared" si="4"/>
        <v>125</v>
      </c>
      <c r="H67" s="14">
        <f t="shared" si="4"/>
        <v>127.5550938268</v>
      </c>
      <c r="I67" s="14">
        <f t="shared" si="4"/>
        <v>109.2171475263</v>
      </c>
      <c r="J67" s="14">
        <f t="shared" si="4"/>
        <v>118.8480297911</v>
      </c>
      <c r="K67" s="44">
        <f t="shared" si="4"/>
        <v>118.8480297911</v>
      </c>
      <c r="L67" s="14">
        <f t="shared" si="4"/>
        <v>150</v>
      </c>
      <c r="M67" s="14">
        <f t="shared" si="4"/>
        <v>159.22384258490004</v>
      </c>
      <c r="N67" s="14">
        <f t="shared" ref="N67" si="5">+N26</f>
        <v>148.14101035319999</v>
      </c>
      <c r="O67" s="14"/>
      <c r="P67" s="14"/>
    </row>
    <row r="68" spans="1:16" s="1" customFormat="1" x14ac:dyDescent="0.3">
      <c r="A68" s="7" t="s">
        <v>153</v>
      </c>
      <c r="B68" s="21">
        <f>SUM(B65:B67)</f>
        <v>261</v>
      </c>
      <c r="C68" s="21">
        <f t="shared" ref="C68:M68" si="6">SUM(C65:C67)</f>
        <v>316</v>
      </c>
      <c r="D68" s="21">
        <f t="shared" si="6"/>
        <v>295.3414887477</v>
      </c>
      <c r="E68" s="21">
        <f t="shared" si="6"/>
        <v>400</v>
      </c>
      <c r="F68" s="36">
        <f t="shared" si="6"/>
        <v>400</v>
      </c>
      <c r="G68" s="21">
        <f t="shared" si="6"/>
        <v>379</v>
      </c>
      <c r="H68" s="21">
        <f t="shared" si="6"/>
        <v>428.00097030690006</v>
      </c>
      <c r="I68" s="21">
        <f t="shared" si="6"/>
        <v>419.21714752629998</v>
      </c>
      <c r="J68" s="21">
        <f t="shared" si="6"/>
        <v>455.43838677860003</v>
      </c>
      <c r="K68" s="36">
        <f t="shared" si="6"/>
        <v>455.43838677860003</v>
      </c>
      <c r="L68" s="21">
        <f t="shared" si="6"/>
        <v>493</v>
      </c>
      <c r="M68" s="21">
        <f t="shared" si="6"/>
        <v>543.87874432830006</v>
      </c>
      <c r="N68" s="21">
        <f t="shared" ref="N68" si="7">SUM(N65:N67)</f>
        <v>502.82318536800005</v>
      </c>
      <c r="O68" s="21"/>
      <c r="P68" s="21"/>
    </row>
    <row r="69" spans="1:16" s="6" customFormat="1" ht="13.5" x14ac:dyDescent="0.25">
      <c r="A69" s="3"/>
      <c r="B69" s="14"/>
      <c r="C69" s="14"/>
      <c r="D69" s="14"/>
      <c r="E69" s="14"/>
      <c r="F69" s="44"/>
      <c r="G69" s="14"/>
      <c r="H69" s="14"/>
      <c r="I69" s="14"/>
      <c r="J69" s="14"/>
      <c r="K69" s="44"/>
      <c r="L69" s="14"/>
      <c r="M69" s="14"/>
      <c r="N69" s="14"/>
      <c r="O69" s="14"/>
      <c r="P69" s="14"/>
    </row>
    <row r="70" spans="1:16" s="6" customFormat="1" ht="13.5" x14ac:dyDescent="0.25">
      <c r="A70" s="3" t="str">
        <f>+A54</f>
        <v>Trade payables</v>
      </c>
      <c r="B70" s="14">
        <f t="shared" ref="B70:M70" si="8">+B54</f>
        <v>72</v>
      </c>
      <c r="C70" s="14">
        <f t="shared" si="8"/>
        <v>70</v>
      </c>
      <c r="D70" s="14">
        <f t="shared" si="8"/>
        <v>74</v>
      </c>
      <c r="E70" s="14">
        <f t="shared" si="8"/>
        <v>98</v>
      </c>
      <c r="F70" s="44">
        <f t="shared" si="8"/>
        <v>98</v>
      </c>
      <c r="G70" s="14">
        <f t="shared" si="8"/>
        <v>84.038284871199963</v>
      </c>
      <c r="H70" s="14">
        <f t="shared" si="8"/>
        <v>86.629239158700003</v>
      </c>
      <c r="I70" s="14">
        <f t="shared" si="8"/>
        <v>101</v>
      </c>
      <c r="J70" s="14">
        <f t="shared" si="8"/>
        <v>111.28540567349999</v>
      </c>
      <c r="K70" s="44">
        <f t="shared" si="8"/>
        <v>111.28540567349999</v>
      </c>
      <c r="L70" s="14">
        <f t="shared" si="8"/>
        <v>113.38714578969996</v>
      </c>
      <c r="M70" s="14">
        <f t="shared" si="8"/>
        <v>108.6092948733</v>
      </c>
      <c r="N70" s="14">
        <f t="shared" ref="N70" si="9">+N54</f>
        <v>120.369509017</v>
      </c>
      <c r="O70" s="14"/>
      <c r="P70" s="14"/>
    </row>
    <row r="71" spans="1:16" s="6" customFormat="1" ht="13.5" x14ac:dyDescent="0.25">
      <c r="A71" s="3" t="str">
        <f>+A55</f>
        <v>Deferred income</v>
      </c>
      <c r="B71" s="14">
        <f t="shared" ref="B71:M71" si="10">+B55</f>
        <v>48</v>
      </c>
      <c r="C71" s="14">
        <f t="shared" si="10"/>
        <v>32</v>
      </c>
      <c r="D71" s="14">
        <f t="shared" si="10"/>
        <v>29.791169006000001</v>
      </c>
      <c r="E71" s="14">
        <f t="shared" si="10"/>
        <v>35</v>
      </c>
      <c r="F71" s="44">
        <f t="shared" si="10"/>
        <v>35</v>
      </c>
      <c r="G71" s="14">
        <f t="shared" si="10"/>
        <v>57.615342146399996</v>
      </c>
      <c r="H71" s="14">
        <f t="shared" si="10"/>
        <v>41.228440912499998</v>
      </c>
      <c r="I71" s="14">
        <f t="shared" si="10"/>
        <v>38.695238600899984</v>
      </c>
      <c r="J71" s="14">
        <f t="shared" si="10"/>
        <v>40.217723203299997</v>
      </c>
      <c r="K71" s="44">
        <f t="shared" si="10"/>
        <v>40.217723203299997</v>
      </c>
      <c r="L71" s="14">
        <f t="shared" si="10"/>
        <v>51.111481451700001</v>
      </c>
      <c r="M71" s="14">
        <f t="shared" si="10"/>
        <v>64.106529130400006</v>
      </c>
      <c r="N71" s="14">
        <f t="shared" ref="N71" si="11">+N55</f>
        <v>60.323840014300004</v>
      </c>
      <c r="O71" s="14"/>
      <c r="P71" s="14"/>
    </row>
    <row r="72" spans="1:16" s="6" customFormat="1" ht="13.5" x14ac:dyDescent="0.25">
      <c r="A72" s="3" t="str">
        <f>+A57</f>
        <v>Other current liabilites</v>
      </c>
      <c r="B72" s="14">
        <f t="shared" ref="B72:M72" si="12">+B57</f>
        <v>229.23700000000002</v>
      </c>
      <c r="C72" s="14">
        <f t="shared" si="12"/>
        <v>373</v>
      </c>
      <c r="D72" s="14">
        <f t="shared" si="12"/>
        <v>348.59361068920026</v>
      </c>
      <c r="E72" s="14">
        <f t="shared" si="12"/>
        <v>352</v>
      </c>
      <c r="F72" s="44">
        <f t="shared" si="12"/>
        <v>352</v>
      </c>
      <c r="G72" s="14">
        <f>+G57-23</f>
        <v>314.29750283489898</v>
      </c>
      <c r="H72" s="14">
        <f t="shared" si="12"/>
        <v>433.38700859739708</v>
      </c>
      <c r="I72" s="14">
        <f t="shared" si="12"/>
        <v>377.6394503693989</v>
      </c>
      <c r="J72" s="14">
        <f t="shared" si="12"/>
        <v>358.36305272160058</v>
      </c>
      <c r="K72" s="44">
        <f t="shared" si="12"/>
        <v>358.36305272160058</v>
      </c>
      <c r="L72" s="14">
        <f>+L57-16</f>
        <v>391.90453705800161</v>
      </c>
      <c r="M72" s="14">
        <f t="shared" si="12"/>
        <v>431.92341865649985</v>
      </c>
      <c r="N72" s="14">
        <f t="shared" ref="N72" si="13">+N57</f>
        <v>399.27052003000017</v>
      </c>
      <c r="O72" s="14"/>
      <c r="P72" s="14"/>
    </row>
    <row r="73" spans="1:16" s="1" customFormat="1" x14ac:dyDescent="0.3">
      <c r="A73" s="7" t="s">
        <v>115</v>
      </c>
      <c r="B73" s="21">
        <f>SUM(B70:B72)</f>
        <v>349.23700000000002</v>
      </c>
      <c r="C73" s="21">
        <f t="shared" ref="C73:M73" si="14">SUM(C70:C72)</f>
        <v>475</v>
      </c>
      <c r="D73" s="21">
        <f t="shared" si="14"/>
        <v>452.38477969520028</v>
      </c>
      <c r="E73" s="21">
        <f t="shared" si="14"/>
        <v>485</v>
      </c>
      <c r="F73" s="36">
        <f t="shared" si="14"/>
        <v>485</v>
      </c>
      <c r="G73" s="21">
        <f t="shared" si="14"/>
        <v>455.95112985249892</v>
      </c>
      <c r="H73" s="21">
        <f t="shared" si="14"/>
        <v>561.24468866859706</v>
      </c>
      <c r="I73" s="21">
        <f t="shared" si="14"/>
        <v>517.33468897029888</v>
      </c>
      <c r="J73" s="21">
        <f t="shared" si="14"/>
        <v>509.86618159840054</v>
      </c>
      <c r="K73" s="36">
        <f t="shared" si="14"/>
        <v>509.86618159840054</v>
      </c>
      <c r="L73" s="21">
        <f t="shared" si="14"/>
        <v>556.40316429940162</v>
      </c>
      <c r="M73" s="21">
        <f t="shared" si="14"/>
        <v>604.6392426601999</v>
      </c>
      <c r="N73" s="21">
        <f t="shared" ref="N73" si="15">SUM(N70:N72)</f>
        <v>579.9638690613001</v>
      </c>
      <c r="O73" s="21"/>
      <c r="P73" s="21"/>
    </row>
    <row r="74" spans="1:16" s="6" customFormat="1" ht="13.5" x14ac:dyDescent="0.25">
      <c r="A74" s="3"/>
      <c r="B74" s="14"/>
      <c r="C74" s="14"/>
      <c r="D74" s="14"/>
      <c r="E74" s="14"/>
      <c r="F74" s="44"/>
      <c r="G74" s="14"/>
      <c r="H74" s="14"/>
      <c r="I74" s="14"/>
      <c r="J74" s="14"/>
      <c r="K74" s="44"/>
      <c r="L74" s="14"/>
      <c r="M74" s="14"/>
      <c r="N74" s="14"/>
      <c r="O74" s="14"/>
      <c r="P74" s="14"/>
    </row>
    <row r="75" spans="1:16" s="1" customFormat="1" x14ac:dyDescent="0.3">
      <c r="A75" s="7" t="s">
        <v>64</v>
      </c>
      <c r="B75" s="21">
        <f>+B68-B73</f>
        <v>-88.237000000000023</v>
      </c>
      <c r="C75" s="21">
        <f t="shared" ref="C75:M75" si="16">+C68-C73</f>
        <v>-159</v>
      </c>
      <c r="D75" s="21">
        <f>+D68-D73+1</f>
        <v>-156.04329094750028</v>
      </c>
      <c r="E75" s="21">
        <f t="shared" si="16"/>
        <v>-85</v>
      </c>
      <c r="F75" s="36">
        <f t="shared" si="16"/>
        <v>-85</v>
      </c>
      <c r="G75" s="21">
        <f t="shared" si="16"/>
        <v>-76.951129852498923</v>
      </c>
      <c r="H75" s="21">
        <f t="shared" si="16"/>
        <v>-133.24371836169701</v>
      </c>
      <c r="I75" s="21">
        <f t="shared" si="16"/>
        <v>-98.117541443998903</v>
      </c>
      <c r="J75" s="21">
        <f>+J68-J73+1</f>
        <v>-53.427794819800511</v>
      </c>
      <c r="K75" s="36">
        <f>+K68-K73+1</f>
        <v>-53.427794819800511</v>
      </c>
      <c r="L75" s="21">
        <f t="shared" si="16"/>
        <v>-63.403164299401624</v>
      </c>
      <c r="M75" s="21">
        <f t="shared" si="16"/>
        <v>-60.760498331899839</v>
      </c>
      <c r="N75" s="21">
        <f t="shared" ref="N75" si="17">+N68-N73</f>
        <v>-77.140683693300048</v>
      </c>
      <c r="O75" s="21"/>
      <c r="P75" s="21"/>
    </row>
    <row r="76" spans="1:16" s="20" customFormat="1" ht="13.5" x14ac:dyDescent="0.25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6" s="6" customFormat="1" ht="3" customHeight="1" x14ac:dyDescent="0.25">
      <c r="A77" s="81"/>
      <c r="B77" s="82"/>
      <c r="C77" s="82"/>
      <c r="D77" s="82"/>
      <c r="E77" s="82"/>
      <c r="F77" s="83"/>
      <c r="G77" s="82"/>
      <c r="H77" s="82"/>
      <c r="I77" s="82"/>
      <c r="J77" s="82"/>
      <c r="K77" s="83"/>
      <c r="L77" s="82"/>
      <c r="M77" s="82"/>
      <c r="N77" s="82"/>
      <c r="O77" s="14"/>
      <c r="P77" s="14"/>
    </row>
    <row r="78" spans="1:16" s="20" customFormat="1" ht="13.5" x14ac:dyDescent="0.25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</row>
    <row r="79" spans="1:16" x14ac:dyDescent="0.3">
      <c r="A79" s="9" t="s">
        <v>154</v>
      </c>
      <c r="F79" s="35"/>
      <c r="K79" s="35"/>
    </row>
    <row r="80" spans="1:16" s="6" customFormat="1" ht="13.5" x14ac:dyDescent="0.25">
      <c r="A80" s="3" t="s">
        <v>107</v>
      </c>
      <c r="B80" s="14">
        <f t="shared" ref="B80:M80" si="18">+B51+B44</f>
        <v>66</v>
      </c>
      <c r="C80" s="14">
        <f t="shared" si="18"/>
        <v>96</v>
      </c>
      <c r="D80" s="14">
        <f t="shared" si="18"/>
        <v>128</v>
      </c>
      <c r="E80" s="14">
        <f t="shared" si="18"/>
        <v>160</v>
      </c>
      <c r="F80" s="44">
        <f t="shared" si="18"/>
        <v>160</v>
      </c>
      <c r="G80" s="14">
        <f t="shared" si="18"/>
        <v>156.349335516</v>
      </c>
      <c r="H80" s="14">
        <f t="shared" si="18"/>
        <v>177.8109149007</v>
      </c>
      <c r="I80" s="14">
        <f t="shared" si="18"/>
        <v>189</v>
      </c>
      <c r="J80" s="14">
        <f t="shared" si="18"/>
        <v>216.62201832530002</v>
      </c>
      <c r="K80" s="44">
        <f t="shared" si="18"/>
        <v>216.62201832530002</v>
      </c>
      <c r="L80" s="14">
        <f t="shared" si="18"/>
        <v>319.61378438130004</v>
      </c>
      <c r="M80" s="14">
        <f t="shared" si="18"/>
        <v>313.23461865920001</v>
      </c>
      <c r="N80" s="14">
        <f t="shared" ref="N80" si="19">+N51+N44</f>
        <v>307.05217387550005</v>
      </c>
      <c r="O80" s="14"/>
      <c r="P80" s="14"/>
    </row>
    <row r="81" spans="1:16" s="6" customFormat="1" ht="13.5" x14ac:dyDescent="0.25">
      <c r="A81" s="20" t="s">
        <v>106</v>
      </c>
      <c r="B81" s="14">
        <f t="shared" ref="B81:M81" si="20">+B50+B43</f>
        <v>190</v>
      </c>
      <c r="C81" s="14">
        <f t="shared" si="20"/>
        <v>188</v>
      </c>
      <c r="D81" s="14">
        <f t="shared" si="20"/>
        <v>193</v>
      </c>
      <c r="E81" s="14">
        <f t="shared" si="20"/>
        <v>201</v>
      </c>
      <c r="F81" s="44">
        <f t="shared" si="20"/>
        <v>201</v>
      </c>
      <c r="G81" s="14">
        <f t="shared" si="20"/>
        <v>184.03509365629998</v>
      </c>
      <c r="H81" s="14">
        <f t="shared" si="20"/>
        <v>241.03194075370001</v>
      </c>
      <c r="I81" s="14">
        <f t="shared" si="20"/>
        <v>239</v>
      </c>
      <c r="J81" s="14">
        <f t="shared" si="20"/>
        <v>236.45571847310001</v>
      </c>
      <c r="K81" s="44">
        <f t="shared" si="20"/>
        <v>236.45571847310001</v>
      </c>
      <c r="L81" s="14">
        <f t="shared" si="20"/>
        <v>216.58915549760002</v>
      </c>
      <c r="M81" s="14">
        <f t="shared" si="20"/>
        <v>198.64858248999997</v>
      </c>
      <c r="N81" s="14">
        <f t="shared" ref="N81" si="21">+N50+N43</f>
        <v>192.40002571809998</v>
      </c>
      <c r="O81" s="14"/>
      <c r="P81" s="14"/>
    </row>
    <row r="82" spans="1:16" s="6" customFormat="1" ht="13.5" x14ac:dyDescent="0.25">
      <c r="A82" s="20" t="s">
        <v>159</v>
      </c>
      <c r="B82" s="14">
        <v>0</v>
      </c>
      <c r="C82" s="14">
        <v>2</v>
      </c>
      <c r="D82" s="14">
        <v>2.4</v>
      </c>
      <c r="E82" s="14">
        <v>0</v>
      </c>
      <c r="F82" s="44">
        <v>0</v>
      </c>
      <c r="G82" s="14">
        <v>0</v>
      </c>
      <c r="H82" s="14">
        <v>0</v>
      </c>
      <c r="I82" s="14">
        <v>1</v>
      </c>
      <c r="J82" s="14">
        <v>-0.4</v>
      </c>
      <c r="K82" s="44">
        <v>-0.4</v>
      </c>
      <c r="L82" s="14">
        <v>1</v>
      </c>
      <c r="M82" s="14">
        <v>0</v>
      </c>
      <c r="N82" s="14">
        <v>0</v>
      </c>
      <c r="O82" s="14"/>
      <c r="P82" s="14"/>
    </row>
    <row r="83" spans="1:16" s="1" customFormat="1" x14ac:dyDescent="0.3">
      <c r="A83" s="7" t="s">
        <v>155</v>
      </c>
      <c r="B83" s="21">
        <f>SUM(B80:B82)</f>
        <v>256</v>
      </c>
      <c r="C83" s="21">
        <f t="shared" ref="C83:M83" si="22">SUM(C80:C82)</f>
        <v>286</v>
      </c>
      <c r="D83" s="21">
        <f t="shared" si="22"/>
        <v>323.39999999999998</v>
      </c>
      <c r="E83" s="21">
        <f t="shared" si="22"/>
        <v>361</v>
      </c>
      <c r="F83" s="36">
        <f t="shared" si="22"/>
        <v>361</v>
      </c>
      <c r="G83" s="21">
        <f t="shared" si="22"/>
        <v>340.38442917229997</v>
      </c>
      <c r="H83" s="21">
        <f t="shared" si="22"/>
        <v>418.84285565440001</v>
      </c>
      <c r="I83" s="21">
        <f t="shared" si="22"/>
        <v>429</v>
      </c>
      <c r="J83" s="21">
        <f t="shared" si="22"/>
        <v>452.67773679840002</v>
      </c>
      <c r="K83" s="36">
        <f t="shared" si="22"/>
        <v>452.67773679840002</v>
      </c>
      <c r="L83" s="21">
        <f t="shared" si="22"/>
        <v>537.2029398789</v>
      </c>
      <c r="M83" s="21">
        <f t="shared" si="22"/>
        <v>511.88320114919998</v>
      </c>
      <c r="N83" s="21">
        <f t="shared" ref="N83" si="23">SUM(N80:N82)</f>
        <v>499.45219959360003</v>
      </c>
      <c r="O83" s="21"/>
      <c r="P83" s="21"/>
    </row>
    <row r="84" spans="1:16" s="6" customFormat="1" ht="13.5" x14ac:dyDescent="0.25">
      <c r="A84" s="3"/>
      <c r="B84" s="14"/>
      <c r="C84" s="14"/>
      <c r="D84" s="14"/>
      <c r="E84" s="14"/>
      <c r="F84" s="44"/>
      <c r="G84" s="14"/>
      <c r="H84" s="14"/>
      <c r="I84" s="14"/>
      <c r="J84" s="14"/>
      <c r="K84" s="44"/>
      <c r="L84" s="14"/>
      <c r="M84" s="14"/>
      <c r="N84" s="14"/>
      <c r="O84" s="14"/>
      <c r="P84" s="14"/>
    </row>
    <row r="85" spans="1:16" s="6" customFormat="1" ht="13.5" x14ac:dyDescent="0.25">
      <c r="A85" s="20" t="s">
        <v>156</v>
      </c>
      <c r="B85" s="14">
        <f t="shared" ref="B85:M85" si="24">+B25+B15</f>
        <v>46</v>
      </c>
      <c r="C85" s="14">
        <f t="shared" si="24"/>
        <v>46.324692924899999</v>
      </c>
      <c r="D85" s="14">
        <f t="shared" si="24"/>
        <v>73.592052120099993</v>
      </c>
      <c r="E85" s="14">
        <f t="shared" si="24"/>
        <v>70</v>
      </c>
      <c r="F85" s="44">
        <f t="shared" si="24"/>
        <v>70</v>
      </c>
      <c r="G85" s="14">
        <f t="shared" si="24"/>
        <v>57</v>
      </c>
      <c r="H85" s="14">
        <f>+H25+H15+15</f>
        <v>71.560937203000009</v>
      </c>
      <c r="I85" s="14">
        <f t="shared" si="24"/>
        <v>55.849064957799996</v>
      </c>
      <c r="J85" s="14">
        <f t="shared" si="24"/>
        <v>50.239083604300006</v>
      </c>
      <c r="K85" s="44">
        <f t="shared" si="24"/>
        <v>50.239083604300006</v>
      </c>
      <c r="L85" s="14">
        <f t="shared" si="24"/>
        <v>61.422541000000002</v>
      </c>
      <c r="M85" s="14">
        <f t="shared" si="24"/>
        <v>63.341850000000001</v>
      </c>
      <c r="N85" s="14">
        <f t="shared" ref="N85" si="25">+N25+N15</f>
        <v>61.509542010000004</v>
      </c>
      <c r="O85" s="14"/>
      <c r="P85" s="14"/>
    </row>
    <row r="86" spans="1:16" s="6" customFormat="1" ht="13.5" x14ac:dyDescent="0.25">
      <c r="A86" s="20" t="s">
        <v>99</v>
      </c>
      <c r="B86" s="14">
        <f>+B27</f>
        <v>171</v>
      </c>
      <c r="C86" s="14">
        <f t="shared" ref="C86:M86" si="26">+C27</f>
        <v>248</v>
      </c>
      <c r="D86" s="14">
        <f t="shared" si="26"/>
        <v>292</v>
      </c>
      <c r="E86" s="14">
        <f t="shared" si="26"/>
        <v>246</v>
      </c>
      <c r="F86" s="44">
        <f t="shared" si="26"/>
        <v>246</v>
      </c>
      <c r="G86" s="14">
        <f t="shared" si="26"/>
        <v>215</v>
      </c>
      <c r="H86" s="14">
        <f t="shared" si="26"/>
        <v>392.72922091230004</v>
      </c>
      <c r="I86" s="14">
        <f t="shared" si="26"/>
        <v>248</v>
      </c>
      <c r="J86" s="14">
        <f t="shared" si="26"/>
        <v>265.33307223140002</v>
      </c>
      <c r="K86" s="44">
        <f t="shared" si="26"/>
        <v>265.33307223140002</v>
      </c>
      <c r="L86" s="14">
        <f t="shared" si="26"/>
        <v>292</v>
      </c>
      <c r="M86" s="14">
        <f t="shared" si="26"/>
        <v>233.65917336199996</v>
      </c>
      <c r="N86" s="14">
        <f t="shared" ref="N86" si="27">+N27</f>
        <v>207.39849908900001</v>
      </c>
      <c r="O86" s="14"/>
      <c r="P86" s="14"/>
    </row>
    <row r="87" spans="1:16" s="1" customFormat="1" x14ac:dyDescent="0.3">
      <c r="A87" s="7" t="s">
        <v>157</v>
      </c>
      <c r="B87" s="21">
        <f t="shared" ref="B87:M87" si="28">SUM(B85:B86)</f>
        <v>217</v>
      </c>
      <c r="C87" s="21">
        <f t="shared" si="28"/>
        <v>294.32469292489998</v>
      </c>
      <c r="D87" s="21">
        <f t="shared" si="28"/>
        <v>365.59205212009999</v>
      </c>
      <c r="E87" s="21">
        <f t="shared" si="28"/>
        <v>316</v>
      </c>
      <c r="F87" s="36">
        <f t="shared" si="28"/>
        <v>316</v>
      </c>
      <c r="G87" s="21">
        <f t="shared" si="28"/>
        <v>272</v>
      </c>
      <c r="H87" s="21">
        <f t="shared" si="28"/>
        <v>464.29015811530007</v>
      </c>
      <c r="I87" s="21">
        <f t="shared" si="28"/>
        <v>303.84906495780001</v>
      </c>
      <c r="J87" s="21">
        <f t="shared" si="28"/>
        <v>315.57215583570002</v>
      </c>
      <c r="K87" s="36">
        <f t="shared" si="28"/>
        <v>315.57215583570002</v>
      </c>
      <c r="L87" s="21">
        <f t="shared" si="28"/>
        <v>353.42254100000002</v>
      </c>
      <c r="M87" s="21">
        <f t="shared" si="28"/>
        <v>297.00102336199996</v>
      </c>
      <c r="N87" s="21">
        <f t="shared" ref="N87" si="29">SUM(N85:N86)</f>
        <v>268.908041099</v>
      </c>
      <c r="O87" s="21"/>
      <c r="P87" s="21"/>
    </row>
    <row r="88" spans="1:16" s="6" customFormat="1" ht="13.5" x14ac:dyDescent="0.25">
      <c r="A88" s="3"/>
      <c r="B88" s="14"/>
      <c r="C88" s="14"/>
      <c r="D88" s="14"/>
      <c r="E88" s="14"/>
      <c r="F88" s="44"/>
      <c r="G88" s="14"/>
      <c r="H88" s="14"/>
      <c r="I88" s="14"/>
      <c r="J88" s="14"/>
      <c r="K88" s="44"/>
      <c r="L88" s="14"/>
      <c r="M88" s="14"/>
      <c r="N88" s="14"/>
      <c r="O88" s="14"/>
      <c r="P88" s="14"/>
    </row>
    <row r="89" spans="1:16" s="1" customFormat="1" x14ac:dyDescent="0.3">
      <c r="A89" s="7" t="s">
        <v>158</v>
      </c>
      <c r="B89" s="21">
        <f t="shared" ref="B89:M89" si="30">+B83-B87</f>
        <v>39</v>
      </c>
      <c r="C89" s="21">
        <f t="shared" si="30"/>
        <v>-8.3246929248999777</v>
      </c>
      <c r="D89" s="21">
        <f t="shared" si="30"/>
        <v>-42.192052120100016</v>
      </c>
      <c r="E89" s="21">
        <f t="shared" si="30"/>
        <v>45</v>
      </c>
      <c r="F89" s="36">
        <f t="shared" si="30"/>
        <v>45</v>
      </c>
      <c r="G89" s="21">
        <f t="shared" si="30"/>
        <v>68.384429172299974</v>
      </c>
      <c r="H89" s="21">
        <f t="shared" si="30"/>
        <v>-45.447302460900062</v>
      </c>
      <c r="I89" s="21">
        <f t="shared" si="30"/>
        <v>125.15093504219999</v>
      </c>
      <c r="J89" s="21">
        <f t="shared" si="30"/>
        <v>137.1055809627</v>
      </c>
      <c r="K89" s="36">
        <f t="shared" si="30"/>
        <v>137.1055809627</v>
      </c>
      <c r="L89" s="21">
        <f t="shared" si="30"/>
        <v>183.78039887889997</v>
      </c>
      <c r="M89" s="21">
        <f t="shared" si="30"/>
        <v>214.88217778720002</v>
      </c>
      <c r="N89" s="21">
        <f t="shared" ref="N89" si="31">+N83-N87</f>
        <v>230.54415849460003</v>
      </c>
      <c r="O89" s="21"/>
      <c r="P89" s="21"/>
    </row>
    <row r="90" spans="1:16" x14ac:dyDescent="0.3">
      <c r="B90" s="14"/>
      <c r="C90" s="14"/>
      <c r="D90" s="14"/>
      <c r="E90" s="14"/>
      <c r="F90" s="21"/>
      <c r="G90" s="14"/>
      <c r="H90" s="14"/>
      <c r="I90" s="14"/>
      <c r="J90" s="14"/>
      <c r="K90" s="21"/>
      <c r="L90" s="14"/>
      <c r="M90" s="14"/>
      <c r="N90" s="14"/>
      <c r="O90" s="14"/>
      <c r="P90" s="21"/>
    </row>
    <row r="91" spans="1:16" x14ac:dyDescent="0.3">
      <c r="B91" s="14"/>
      <c r="C91" s="14"/>
      <c r="D91" s="14"/>
      <c r="E91" s="14"/>
      <c r="F91" s="21"/>
      <c r="G91" s="14"/>
      <c r="H91" s="14"/>
      <c r="I91" s="14"/>
      <c r="J91" s="14"/>
      <c r="K91" s="21"/>
      <c r="L91" s="14"/>
      <c r="M91" s="14"/>
      <c r="N91" s="14"/>
      <c r="O91" s="14"/>
      <c r="P91" s="21"/>
    </row>
    <row r="92" spans="1:16" x14ac:dyDescent="0.3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21"/>
    </row>
    <row r="93" spans="1:16" x14ac:dyDescent="0.3">
      <c r="B93" s="14"/>
      <c r="C93" s="14"/>
      <c r="D93" s="14"/>
      <c r="E93" s="14"/>
      <c r="F93" s="21"/>
      <c r="G93" s="14"/>
      <c r="H93" s="14"/>
      <c r="I93" s="14"/>
      <c r="J93" s="14"/>
      <c r="K93" s="21"/>
      <c r="L93" s="14"/>
      <c r="M93" s="14"/>
      <c r="N93" s="14"/>
      <c r="O93" s="14"/>
      <c r="P93" s="21"/>
    </row>
    <row r="94" spans="1:16" x14ac:dyDescent="0.3">
      <c r="B94" s="14"/>
      <c r="C94" s="14"/>
      <c r="D94" s="14"/>
      <c r="E94" s="14"/>
      <c r="F94" s="21"/>
      <c r="G94" s="14"/>
      <c r="H94" s="14"/>
      <c r="I94" s="14"/>
      <c r="J94" s="14"/>
      <c r="K94" s="21"/>
      <c r="L94" s="14"/>
      <c r="M94" s="14"/>
      <c r="N94" s="14"/>
      <c r="O94" s="14"/>
      <c r="P94" s="21"/>
    </row>
    <row r="95" spans="1:16" x14ac:dyDescent="0.3">
      <c r="B95" s="14"/>
      <c r="C95" s="14"/>
      <c r="D95" s="14"/>
      <c r="E95" s="14"/>
      <c r="F95" s="21"/>
      <c r="G95" s="14"/>
      <c r="H95" s="14"/>
      <c r="I95" s="14"/>
      <c r="J95" s="14"/>
      <c r="K95" s="21"/>
      <c r="L95" s="14"/>
      <c r="M95" s="14"/>
      <c r="N95" s="14"/>
      <c r="O95" s="14"/>
      <c r="P95" s="21"/>
    </row>
    <row r="96" spans="1:16" x14ac:dyDescent="0.3">
      <c r="B96" s="14"/>
      <c r="C96" s="14"/>
      <c r="D96" s="14"/>
      <c r="E96" s="14"/>
      <c r="F96" s="21"/>
      <c r="G96" s="14"/>
      <c r="H96" s="14"/>
      <c r="I96" s="14"/>
      <c r="J96" s="14"/>
      <c r="K96" s="21"/>
      <c r="L96" s="14"/>
      <c r="M96" s="14"/>
      <c r="N96" s="14"/>
      <c r="O96" s="14"/>
      <c r="P96" s="21"/>
    </row>
    <row r="97" spans="2:16" x14ac:dyDescent="0.3">
      <c r="B97" s="14"/>
      <c r="C97" s="14"/>
      <c r="D97" s="14"/>
      <c r="E97" s="14"/>
      <c r="F97" s="21"/>
      <c r="G97" s="14"/>
      <c r="H97" s="14"/>
      <c r="I97" s="14"/>
      <c r="J97" s="14"/>
      <c r="K97" s="21"/>
      <c r="L97" s="14"/>
      <c r="M97" s="14"/>
      <c r="N97" s="14"/>
      <c r="O97" s="14"/>
      <c r="P97" s="21"/>
    </row>
    <row r="98" spans="2:16" x14ac:dyDescent="0.3">
      <c r="B98" s="14"/>
      <c r="C98" s="14"/>
      <c r="D98" s="14"/>
      <c r="E98" s="14"/>
      <c r="F98" s="21"/>
      <c r="G98" s="14"/>
      <c r="H98" s="14"/>
      <c r="I98" s="14"/>
      <c r="J98" s="14"/>
      <c r="K98" s="21"/>
      <c r="L98" s="14"/>
      <c r="M98" s="14"/>
      <c r="N98" s="14"/>
      <c r="O98" s="14"/>
      <c r="P98" s="21"/>
    </row>
    <row r="99" spans="2:16" x14ac:dyDescent="0.3">
      <c r="B99" s="14"/>
      <c r="C99" s="14"/>
      <c r="D99" s="14"/>
      <c r="E99" s="14"/>
      <c r="F99" s="21"/>
      <c r="G99" s="14"/>
      <c r="H99" s="14"/>
      <c r="I99" s="14"/>
      <c r="J99" s="14"/>
      <c r="K99" s="21"/>
      <c r="L99" s="14"/>
      <c r="M99" s="14"/>
      <c r="N99" s="14"/>
      <c r="O99" s="14"/>
      <c r="P99" s="21"/>
    </row>
    <row r="100" spans="2:16" x14ac:dyDescent="0.3">
      <c r="B100" s="14"/>
      <c r="C100" s="14"/>
      <c r="D100" s="14"/>
      <c r="E100" s="14"/>
      <c r="F100" s="21"/>
      <c r="G100" s="14"/>
      <c r="H100" s="14"/>
      <c r="I100" s="14"/>
      <c r="J100" s="14"/>
      <c r="K100" s="21"/>
      <c r="L100" s="14"/>
      <c r="M100" s="14"/>
      <c r="N100" s="14"/>
      <c r="O100" s="14"/>
      <c r="P100" s="21"/>
    </row>
    <row r="101" spans="2:16" x14ac:dyDescent="0.3">
      <c r="B101" s="14"/>
      <c r="C101" s="14"/>
      <c r="D101" s="14"/>
      <c r="E101" s="14"/>
      <c r="F101" s="21"/>
      <c r="G101" s="14"/>
      <c r="H101" s="14"/>
      <c r="I101" s="14"/>
      <c r="J101" s="14"/>
      <c r="K101" s="21"/>
      <c r="L101" s="14"/>
      <c r="M101" s="14"/>
      <c r="N101" s="14"/>
      <c r="O101" s="14"/>
      <c r="P101" s="21"/>
    </row>
    <row r="102" spans="2:16" x14ac:dyDescent="0.3">
      <c r="B102" s="14"/>
      <c r="C102" s="14"/>
      <c r="D102" s="14"/>
      <c r="E102" s="14"/>
      <c r="F102" s="21"/>
      <c r="G102" s="14"/>
      <c r="H102" s="14"/>
      <c r="I102" s="14"/>
      <c r="J102" s="14"/>
      <c r="K102" s="21"/>
      <c r="L102" s="14"/>
      <c r="M102" s="14"/>
      <c r="N102" s="14"/>
      <c r="O102" s="14"/>
      <c r="P102" s="21"/>
    </row>
    <row r="103" spans="2:16" x14ac:dyDescent="0.3">
      <c r="B103" s="14"/>
      <c r="C103" s="14"/>
      <c r="D103" s="14"/>
      <c r="E103" s="14"/>
      <c r="F103" s="21"/>
      <c r="G103" s="14"/>
      <c r="H103" s="14"/>
      <c r="I103" s="14"/>
      <c r="J103" s="14"/>
      <c r="K103" s="21"/>
      <c r="L103" s="14"/>
      <c r="M103" s="14"/>
      <c r="N103" s="14"/>
      <c r="O103" s="14"/>
      <c r="P103" s="21"/>
    </row>
    <row r="104" spans="2:16" x14ac:dyDescent="0.3">
      <c r="B104" s="14"/>
      <c r="C104" s="14"/>
      <c r="D104" s="14"/>
      <c r="E104" s="14"/>
      <c r="F104" s="21"/>
      <c r="G104" s="14"/>
      <c r="H104" s="14"/>
      <c r="I104" s="14"/>
      <c r="J104" s="14"/>
      <c r="K104" s="21"/>
      <c r="L104" s="14"/>
      <c r="M104" s="14"/>
      <c r="N104" s="14"/>
      <c r="O104" s="14"/>
      <c r="P104" s="21"/>
    </row>
    <row r="105" spans="2:16" x14ac:dyDescent="0.3">
      <c r="B105" s="14"/>
      <c r="C105" s="14"/>
      <c r="D105" s="14"/>
      <c r="E105" s="14"/>
      <c r="F105" s="21"/>
      <c r="G105" s="14"/>
      <c r="H105" s="14"/>
      <c r="I105" s="14"/>
      <c r="J105" s="14"/>
      <c r="K105" s="21"/>
      <c r="L105" s="14"/>
      <c r="M105" s="14"/>
      <c r="N105" s="14"/>
      <c r="O105" s="14"/>
      <c r="P105" s="21"/>
    </row>
    <row r="106" spans="2:16" x14ac:dyDescent="0.3">
      <c r="B106" s="14"/>
      <c r="C106" s="14"/>
      <c r="D106" s="14"/>
      <c r="E106" s="14"/>
      <c r="F106" s="21"/>
      <c r="G106" s="14"/>
      <c r="H106" s="14"/>
      <c r="I106" s="14"/>
      <c r="J106" s="14"/>
      <c r="K106" s="21"/>
      <c r="L106" s="14"/>
      <c r="M106" s="14"/>
      <c r="N106" s="14"/>
      <c r="O106" s="14"/>
      <c r="P106" s="21"/>
    </row>
    <row r="107" spans="2:16" x14ac:dyDescent="0.3">
      <c r="B107" s="14"/>
      <c r="C107" s="14"/>
      <c r="D107" s="14"/>
      <c r="E107" s="14"/>
      <c r="F107" s="21"/>
      <c r="G107" s="14"/>
      <c r="H107" s="14"/>
      <c r="I107" s="14"/>
      <c r="J107" s="14"/>
      <c r="K107" s="21"/>
      <c r="L107" s="14"/>
      <c r="M107" s="14"/>
      <c r="N107" s="14"/>
      <c r="O107" s="14"/>
      <c r="P107" s="21"/>
    </row>
    <row r="108" spans="2:16" x14ac:dyDescent="0.3">
      <c r="B108" s="14"/>
      <c r="C108" s="14"/>
      <c r="D108" s="14"/>
      <c r="E108" s="14"/>
      <c r="F108" s="21"/>
      <c r="G108" s="14"/>
      <c r="H108" s="14"/>
      <c r="I108" s="14"/>
      <c r="J108" s="14"/>
      <c r="K108" s="21"/>
      <c r="L108" s="14"/>
      <c r="M108" s="14"/>
      <c r="N108" s="14"/>
      <c r="O108" s="14"/>
      <c r="P108" s="21"/>
    </row>
    <row r="109" spans="2:16" x14ac:dyDescent="0.3">
      <c r="B109" s="14"/>
      <c r="C109" s="14"/>
      <c r="D109" s="14"/>
      <c r="E109" s="14"/>
      <c r="F109" s="21"/>
      <c r="G109" s="14"/>
      <c r="H109" s="14"/>
      <c r="I109" s="14"/>
      <c r="J109" s="14"/>
      <c r="K109" s="21"/>
      <c r="L109" s="14"/>
      <c r="M109" s="14"/>
      <c r="N109" s="14"/>
      <c r="O109" s="14"/>
      <c r="P109" s="21"/>
    </row>
    <row r="110" spans="2:16" x14ac:dyDescent="0.3">
      <c r="B110" s="14"/>
      <c r="C110" s="14"/>
      <c r="D110" s="14"/>
      <c r="E110" s="14"/>
      <c r="F110" s="21"/>
      <c r="G110" s="14"/>
      <c r="H110" s="14"/>
      <c r="I110" s="14"/>
      <c r="J110" s="14"/>
      <c r="K110" s="21"/>
      <c r="L110" s="14"/>
      <c r="M110" s="14"/>
      <c r="N110" s="14"/>
      <c r="O110" s="14"/>
      <c r="P110" s="21"/>
    </row>
    <row r="111" spans="2:16" x14ac:dyDescent="0.3">
      <c r="B111" s="14"/>
      <c r="C111" s="14"/>
      <c r="D111" s="14"/>
      <c r="E111" s="14"/>
      <c r="F111" s="21"/>
      <c r="G111" s="14"/>
      <c r="H111" s="14"/>
      <c r="I111" s="14"/>
      <c r="J111" s="14"/>
      <c r="K111" s="21"/>
      <c r="L111" s="14"/>
      <c r="M111" s="14"/>
      <c r="N111" s="14"/>
      <c r="O111" s="14"/>
      <c r="P111" s="21"/>
    </row>
    <row r="112" spans="2:16" x14ac:dyDescent="0.3">
      <c r="B112" s="14"/>
      <c r="C112" s="14"/>
      <c r="D112" s="14"/>
      <c r="E112" s="14"/>
      <c r="F112" s="21"/>
      <c r="G112" s="14"/>
      <c r="H112" s="14"/>
      <c r="I112" s="14"/>
      <c r="J112" s="14"/>
      <c r="K112" s="21"/>
      <c r="L112" s="14"/>
      <c r="M112" s="14"/>
      <c r="N112" s="14"/>
      <c r="O112" s="14"/>
      <c r="P112" s="21"/>
    </row>
    <row r="113" spans="2:16" x14ac:dyDescent="0.3">
      <c r="B113" s="14"/>
      <c r="C113" s="14"/>
      <c r="D113" s="14"/>
      <c r="E113" s="14"/>
      <c r="F113" s="21"/>
      <c r="G113" s="14"/>
      <c r="H113" s="14"/>
      <c r="I113" s="14"/>
      <c r="J113" s="14"/>
      <c r="K113" s="21"/>
      <c r="L113" s="14"/>
      <c r="M113" s="14"/>
      <c r="N113" s="14"/>
      <c r="O113" s="14"/>
      <c r="P113" s="21"/>
    </row>
    <row r="114" spans="2:16" x14ac:dyDescent="0.3">
      <c r="B114" s="14"/>
      <c r="C114" s="14"/>
      <c r="D114" s="14"/>
      <c r="E114" s="14"/>
      <c r="F114" s="21"/>
      <c r="G114" s="14"/>
      <c r="H114" s="14"/>
      <c r="I114" s="14"/>
      <c r="J114" s="14"/>
      <c r="K114" s="21"/>
      <c r="L114" s="14"/>
      <c r="M114" s="14"/>
      <c r="N114" s="14"/>
      <c r="O114" s="14"/>
      <c r="P114" s="21"/>
    </row>
    <row r="115" spans="2:16" x14ac:dyDescent="0.3">
      <c r="B115" s="14"/>
      <c r="C115" s="14"/>
      <c r="D115" s="14"/>
      <c r="E115" s="14"/>
      <c r="F115" s="21"/>
      <c r="G115" s="14"/>
      <c r="H115" s="14"/>
      <c r="I115" s="14"/>
      <c r="J115" s="14"/>
      <c r="K115" s="21"/>
      <c r="L115" s="14"/>
      <c r="M115" s="14"/>
      <c r="N115" s="14"/>
      <c r="O115" s="14"/>
      <c r="P115" s="21"/>
    </row>
  </sheetData>
  <pageMargins left="0.7" right="0.7" top="0.75" bottom="0.75" header="0.3" footer="0.3"/>
  <pageSetup paperSize="9" orientation="portrait" r:id="rId1"/>
  <ignoredErrors>
    <ignoredError sqref="H85 L72 G72 D7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d4f77-2bc1-4ba9-b737-8f892c56a367">
      <Terms xmlns="http://schemas.microsoft.com/office/infopath/2007/PartnerControls"/>
    </lcf76f155ced4ddcb4097134ff3c332f>
    <TaxCatchAll xmlns="0be2032c-46a7-43ca-81de-106715ace2f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2B9655409F394F8BF1AE1FB3C7740B" ma:contentTypeVersion="10" ma:contentTypeDescription="Create a new document." ma:contentTypeScope="" ma:versionID="67a546859973eda5a82d658f588d3eea">
  <xsd:schema xmlns:xsd="http://www.w3.org/2001/XMLSchema" xmlns:xs="http://www.w3.org/2001/XMLSchema" xmlns:p="http://schemas.microsoft.com/office/2006/metadata/properties" xmlns:ns2="94bd4f77-2bc1-4ba9-b737-8f892c56a367" xmlns:ns3="0be2032c-46a7-43ca-81de-106715ace2f1" targetNamespace="http://schemas.microsoft.com/office/2006/metadata/properties" ma:root="true" ma:fieldsID="a830aab750c34790cfdcaab6f21c2cf1" ns2:_="" ns3:_="">
    <xsd:import namespace="94bd4f77-2bc1-4ba9-b737-8f892c56a367"/>
    <xsd:import namespace="0be2032c-46a7-43ca-81de-106715ace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d4f77-2bc1-4ba9-b737-8f892c56a3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2743072-f4cd-4877-9a69-41b5fb0fac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032c-46a7-43ca-81de-106715ace2f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33c462b-1cfd-47ad-b4a5-225bbde4491c}" ma:internalName="TaxCatchAll" ma:showField="CatchAllData" ma:web="0be2032c-46a7-43ca-81de-106715ace2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98F78C-281B-4F78-BBF2-56AC157B5262}">
  <ds:schemaRefs>
    <ds:schemaRef ds:uri="http://www.w3.org/XML/1998/namespace"/>
    <ds:schemaRef ds:uri="http://purl.org/dc/elements/1.1/"/>
    <ds:schemaRef ds:uri="http://schemas.microsoft.com/office/2006/documentManagement/types"/>
    <ds:schemaRef ds:uri="94bd4f77-2bc1-4ba9-b737-8f892c56a367"/>
    <ds:schemaRef ds:uri="http://schemas.openxmlformats.org/package/2006/metadata/core-properties"/>
    <ds:schemaRef ds:uri="0be2032c-46a7-43ca-81de-106715ace2f1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2E25653-EEC1-41E7-BE3E-ACA43BC70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d4f77-2bc1-4ba9-b737-8f892c56a367"/>
    <ds:schemaRef ds:uri="0be2032c-46a7-43ca-81de-106715ace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A30113-8A24-4924-88CE-7927C4DD93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Menu</vt:lpstr>
      <vt:lpstr>Financial highlights</vt:lpstr>
      <vt:lpstr>P&amp;L</vt:lpstr>
      <vt:lpstr>CF</vt:lpstr>
      <vt:lpstr>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Ravnsted-Larsen</dc:creator>
  <cp:lastModifiedBy>Marcus Birk</cp:lastModifiedBy>
  <dcterms:created xsi:type="dcterms:W3CDTF">2022-03-25T10:24:10Z</dcterms:created>
  <dcterms:modified xsi:type="dcterms:W3CDTF">2022-11-16T19:37:53Z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0x010100642B9655409F394F8BF1AE1FB3C7740B</vt:lpwstr>
  </property>
  <property fmtid="{D5CDD505-2E9C-101B-9397-08002B2CF9AE}" pid="3" name="MediaServiceImageTags">
    <vt:lpwstr/>
  </property>
</Properties>
</file>